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195" windowHeight="11460" activeTab="5"/>
  </bookViews>
  <sheets>
    <sheet name="500nM_TC1" sheetId="1" r:id="rId1"/>
    <sheet name="500nM_TC2" sheetId="2" r:id="rId2"/>
    <sheet name="time course averages" sheetId="3" r:id="rId3"/>
    <sheet name="500nM_TC3" sheetId="4" r:id="rId4"/>
    <sheet name="Averages &amp; SEM" sheetId="5" r:id="rId5"/>
    <sheet name="50Nm_lPS" sheetId="6" r:id="rId6"/>
  </sheets>
  <calcPr calcId="145621"/>
</workbook>
</file>

<file path=xl/calcChain.xml><?xml version="1.0" encoding="utf-8"?>
<calcChain xmlns="http://schemas.openxmlformats.org/spreadsheetml/2006/main">
  <c r="S4" i="4" l="1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3" i="4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16" i="2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26" i="1"/>
  <c r="E12" i="6" l="1"/>
  <c r="G12" i="6" l="1"/>
  <c r="H12" i="6" s="1"/>
  <c r="G13" i="4"/>
  <c r="C8" i="5"/>
  <c r="C9" i="5" s="1"/>
  <c r="D8" i="5"/>
  <c r="D9" i="5" s="1"/>
  <c r="E8" i="5"/>
  <c r="E9" i="5" s="1"/>
  <c r="B8" i="5"/>
  <c r="B9" i="5" s="1"/>
  <c r="C7" i="5"/>
  <c r="D7" i="5"/>
  <c r="B7" i="5"/>
  <c r="G43" i="4"/>
  <c r="G36" i="4"/>
  <c r="G26" i="4"/>
  <c r="G47" i="2"/>
  <c r="G38" i="2"/>
  <c r="G23" i="2"/>
  <c r="G69" i="1"/>
  <c r="G41" i="1"/>
  <c r="G32" i="1"/>
  <c r="N4" i="3" l="1"/>
  <c r="N5" i="3"/>
  <c r="N6" i="3"/>
  <c r="N7" i="3"/>
  <c r="N8" i="3"/>
  <c r="N3" i="3"/>
  <c r="M4" i="3"/>
  <c r="M5" i="3"/>
  <c r="M6" i="3"/>
  <c r="M7" i="3"/>
  <c r="M8" i="3"/>
  <c r="M3" i="3"/>
  <c r="C46" i="2"/>
  <c r="C55" i="2"/>
  <c r="C37" i="2"/>
  <c r="C22" i="2"/>
  <c r="C11" i="2"/>
  <c r="C79" i="1"/>
  <c r="C68" i="1"/>
  <c r="C59" i="1"/>
  <c r="C40" i="1"/>
  <c r="C31" i="1"/>
  <c r="C21" i="1"/>
  <c r="L4" i="3"/>
  <c r="L5" i="3"/>
  <c r="L6" i="3"/>
  <c r="L7" i="3"/>
  <c r="L8" i="3"/>
  <c r="L3" i="3"/>
  <c r="K4" i="3"/>
  <c r="K5" i="3"/>
  <c r="K6" i="3"/>
  <c r="K7" i="3"/>
  <c r="K8" i="3"/>
  <c r="K3" i="3"/>
  <c r="Q14" i="3"/>
  <c r="Q13" i="3"/>
  <c r="Q12" i="3"/>
  <c r="Q11" i="3"/>
  <c r="Q10" i="3"/>
  <c r="L41" i="4"/>
  <c r="K41" i="4"/>
  <c r="E41" i="4"/>
  <c r="G41" i="4" s="1"/>
  <c r="L40" i="4"/>
  <c r="K40" i="4"/>
  <c r="E40" i="4"/>
  <c r="G40" i="4" s="1"/>
  <c r="L34" i="4"/>
  <c r="K34" i="4"/>
  <c r="E34" i="4"/>
  <c r="G34" i="4" s="1"/>
  <c r="L33" i="4"/>
  <c r="K33" i="4"/>
  <c r="E33" i="4"/>
  <c r="G33" i="4" s="1"/>
  <c r="L32" i="4"/>
  <c r="K32" i="4"/>
  <c r="E32" i="4"/>
  <c r="G32" i="4" s="1"/>
  <c r="L31" i="4"/>
  <c r="K31" i="4"/>
  <c r="E31" i="4"/>
  <c r="G31" i="4" s="1"/>
  <c r="L30" i="4"/>
  <c r="K30" i="4"/>
  <c r="E30" i="4"/>
  <c r="G30" i="4" s="1"/>
  <c r="L24" i="4"/>
  <c r="K24" i="4"/>
  <c r="E24" i="4"/>
  <c r="G24" i="4" s="1"/>
  <c r="L23" i="4"/>
  <c r="K23" i="4"/>
  <c r="E23" i="4"/>
  <c r="G23" i="4" s="1"/>
  <c r="L22" i="4"/>
  <c r="K22" i="4"/>
  <c r="E22" i="4"/>
  <c r="G22" i="4" s="1"/>
  <c r="L21" i="4"/>
  <c r="K21" i="4"/>
  <c r="E21" i="4"/>
  <c r="G21" i="4" s="1"/>
  <c r="L20" i="4"/>
  <c r="K20" i="4"/>
  <c r="E20" i="4"/>
  <c r="G20" i="4" s="1"/>
  <c r="L19" i="4"/>
  <c r="K19" i="4"/>
  <c r="E19" i="4"/>
  <c r="G19" i="4" s="1"/>
  <c r="L18" i="4"/>
  <c r="K18" i="4"/>
  <c r="E18" i="4"/>
  <c r="G18" i="4" s="1"/>
  <c r="L17" i="4"/>
  <c r="K17" i="4"/>
  <c r="E17" i="4"/>
  <c r="G17" i="4" s="1"/>
  <c r="L11" i="4"/>
  <c r="K11" i="4"/>
  <c r="E11" i="4"/>
  <c r="G11" i="4" s="1"/>
  <c r="L10" i="4"/>
  <c r="K10" i="4"/>
  <c r="E10" i="4"/>
  <c r="G10" i="4" s="1"/>
  <c r="L9" i="4"/>
  <c r="K9" i="4"/>
  <c r="E9" i="4"/>
  <c r="G9" i="4" s="1"/>
  <c r="L8" i="4"/>
  <c r="K8" i="4"/>
  <c r="E8" i="4"/>
  <c r="G8" i="4" s="1"/>
  <c r="L7" i="4"/>
  <c r="K7" i="4"/>
  <c r="E7" i="4"/>
  <c r="G7" i="4" s="1"/>
  <c r="L6" i="4"/>
  <c r="K6" i="4"/>
  <c r="E6" i="4"/>
  <c r="G6" i="4" s="1"/>
  <c r="L5" i="4"/>
  <c r="K5" i="4"/>
  <c r="E5" i="4"/>
  <c r="G5" i="4" s="1"/>
  <c r="L4" i="4"/>
  <c r="K4" i="4"/>
  <c r="E4" i="4"/>
  <c r="L3" i="4"/>
  <c r="K3" i="4"/>
  <c r="E3" i="4"/>
  <c r="G3" i="4" s="1"/>
  <c r="M23" i="4" l="1"/>
  <c r="N23" i="4" s="1"/>
  <c r="O23" i="4" s="1"/>
  <c r="P23" i="4" s="1"/>
  <c r="Q23" i="4" s="1"/>
  <c r="R23" i="4" s="1"/>
  <c r="M31" i="4"/>
  <c r="N31" i="4" s="1"/>
  <c r="O31" i="4" s="1"/>
  <c r="P31" i="4" s="1"/>
  <c r="Q31" i="4" s="1"/>
  <c r="R31" i="4" s="1"/>
  <c r="M24" i="4"/>
  <c r="N24" i="4" s="1"/>
  <c r="O24" i="4" s="1"/>
  <c r="P24" i="4" s="1"/>
  <c r="Q24" i="4" s="1"/>
  <c r="R24" i="4" s="1"/>
  <c r="M33" i="4"/>
  <c r="N33" i="4" s="1"/>
  <c r="O33" i="4" s="1"/>
  <c r="P33" i="4" s="1"/>
  <c r="Q33" i="4" s="1"/>
  <c r="R33" i="4" s="1"/>
  <c r="M19" i="4"/>
  <c r="N19" i="4" s="1"/>
  <c r="O19" i="4" s="1"/>
  <c r="P19" i="4" s="1"/>
  <c r="Q19" i="4" s="1"/>
  <c r="R19" i="4" s="1"/>
  <c r="M17" i="4"/>
  <c r="N17" i="4" s="1"/>
  <c r="O17" i="4" s="1"/>
  <c r="P17" i="4" s="1"/>
  <c r="Q17" i="4" s="1"/>
  <c r="R17" i="4" s="1"/>
  <c r="M22" i="4"/>
  <c r="N22" i="4" s="1"/>
  <c r="O22" i="4" s="1"/>
  <c r="P22" i="4" s="1"/>
  <c r="Q22" i="4" s="1"/>
  <c r="R22" i="4" s="1"/>
  <c r="M34" i="4"/>
  <c r="N34" i="4" s="1"/>
  <c r="O34" i="4" s="1"/>
  <c r="P34" i="4" s="1"/>
  <c r="Q34" i="4" s="1"/>
  <c r="R34" i="4" s="1"/>
  <c r="M21" i="4"/>
  <c r="N21" i="4" s="1"/>
  <c r="O21" i="4" s="1"/>
  <c r="P21" i="4" s="1"/>
  <c r="Q21" i="4" s="1"/>
  <c r="R21" i="4" s="1"/>
  <c r="E35" i="4"/>
  <c r="M32" i="4"/>
  <c r="N32" i="4" s="1"/>
  <c r="O32" i="4" s="1"/>
  <c r="P32" i="4" s="1"/>
  <c r="Q32" i="4" s="1"/>
  <c r="R32" i="4" s="1"/>
  <c r="M20" i="4"/>
  <c r="N20" i="4" s="1"/>
  <c r="O20" i="4" s="1"/>
  <c r="P20" i="4" s="1"/>
  <c r="Q20" i="4" s="1"/>
  <c r="R20" i="4" s="1"/>
  <c r="M30" i="4"/>
  <c r="N30" i="4" s="1"/>
  <c r="O30" i="4" s="1"/>
  <c r="P30" i="4" s="1"/>
  <c r="Q30" i="4" s="1"/>
  <c r="R30" i="4" s="1"/>
  <c r="M40" i="4"/>
  <c r="N40" i="4" s="1"/>
  <c r="O40" i="4" s="1"/>
  <c r="P40" i="4" s="1"/>
  <c r="Q40" i="4" s="1"/>
  <c r="R40" i="4" s="1"/>
  <c r="M5" i="4"/>
  <c r="N5" i="4" s="1"/>
  <c r="O5" i="4" s="1"/>
  <c r="P5" i="4" s="1"/>
  <c r="Q5" i="4" s="1"/>
  <c r="R5" i="4" s="1"/>
  <c r="M4" i="4"/>
  <c r="N4" i="4" s="1"/>
  <c r="O4" i="4" s="1"/>
  <c r="P4" i="4" s="1"/>
  <c r="Q4" i="4" s="1"/>
  <c r="R4" i="4" s="1"/>
  <c r="M8" i="4"/>
  <c r="N8" i="4" s="1"/>
  <c r="O8" i="4" s="1"/>
  <c r="P8" i="4" s="1"/>
  <c r="Q8" i="4" s="1"/>
  <c r="R8" i="4" s="1"/>
  <c r="M10" i="4"/>
  <c r="N10" i="4" s="1"/>
  <c r="O10" i="4" s="1"/>
  <c r="P10" i="4" s="1"/>
  <c r="Q10" i="4" s="1"/>
  <c r="R10" i="4" s="1"/>
  <c r="M11" i="4"/>
  <c r="N11" i="4" s="1"/>
  <c r="O11" i="4" s="1"/>
  <c r="P11" i="4" s="1"/>
  <c r="Q11" i="4" s="1"/>
  <c r="R11" i="4" s="1"/>
  <c r="E42" i="4"/>
  <c r="M41" i="4"/>
  <c r="N41" i="4" s="1"/>
  <c r="O41" i="4" s="1"/>
  <c r="P41" i="4" s="1"/>
  <c r="Q41" i="4" s="1"/>
  <c r="R41" i="4" s="1"/>
  <c r="M6" i="4"/>
  <c r="N6" i="4" s="1"/>
  <c r="O6" i="4" s="1"/>
  <c r="P6" i="4" s="1"/>
  <c r="Q6" i="4" s="1"/>
  <c r="R6" i="4" s="1"/>
  <c r="M3" i="4"/>
  <c r="N3" i="4" s="1"/>
  <c r="O3" i="4" s="1"/>
  <c r="P3" i="4" s="1"/>
  <c r="Q3" i="4" s="1"/>
  <c r="R3" i="4" s="1"/>
  <c r="M9" i="4"/>
  <c r="N9" i="4" s="1"/>
  <c r="O9" i="4" s="1"/>
  <c r="P9" i="4" s="1"/>
  <c r="Q9" i="4" s="1"/>
  <c r="R9" i="4" s="1"/>
  <c r="G25" i="4"/>
  <c r="M18" i="4"/>
  <c r="N18" i="4" s="1"/>
  <c r="O18" i="4" s="1"/>
  <c r="P18" i="4" s="1"/>
  <c r="Q18" i="4" s="1"/>
  <c r="R18" i="4" s="1"/>
  <c r="G42" i="4"/>
  <c r="G35" i="4"/>
  <c r="E25" i="4"/>
  <c r="M7" i="4"/>
  <c r="N7" i="4" s="1"/>
  <c r="O7" i="4" s="1"/>
  <c r="P7" i="4" s="1"/>
  <c r="Q7" i="4" s="1"/>
  <c r="R7" i="4" s="1"/>
  <c r="E12" i="4"/>
  <c r="G4" i="4"/>
  <c r="G12" i="4" s="1"/>
  <c r="R43" i="4" l="1"/>
  <c r="R35" i="4"/>
  <c r="R25" i="4"/>
  <c r="H35" i="4"/>
  <c r="R13" i="4"/>
  <c r="H42" i="4"/>
  <c r="H25" i="4"/>
  <c r="H12" i="4"/>
  <c r="S43" i="4" l="1"/>
  <c r="L51" i="2" l="1"/>
  <c r="M51" i="2"/>
  <c r="L52" i="2"/>
  <c r="M52" i="2"/>
  <c r="L53" i="2"/>
  <c r="M53" i="2"/>
  <c r="L54" i="2"/>
  <c r="M54" i="2"/>
  <c r="L43" i="2"/>
  <c r="M43" i="2"/>
  <c r="L44" i="2"/>
  <c r="M44" i="2"/>
  <c r="L45" i="2"/>
  <c r="M45" i="2"/>
  <c r="M42" i="2"/>
  <c r="L42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M28" i="2"/>
  <c r="L28" i="2"/>
  <c r="L17" i="2"/>
  <c r="M17" i="2"/>
  <c r="L18" i="2"/>
  <c r="M18" i="2"/>
  <c r="L19" i="2"/>
  <c r="M19" i="2"/>
  <c r="L20" i="2"/>
  <c r="M20" i="2"/>
  <c r="L21" i="2"/>
  <c r="M21" i="2"/>
  <c r="M16" i="2"/>
  <c r="L16" i="2"/>
  <c r="L5" i="2"/>
  <c r="M5" i="2"/>
  <c r="L6" i="2"/>
  <c r="M6" i="2"/>
  <c r="L7" i="2"/>
  <c r="M7" i="2"/>
  <c r="L8" i="2"/>
  <c r="M8" i="2"/>
  <c r="L9" i="2"/>
  <c r="M9" i="2"/>
  <c r="L10" i="2"/>
  <c r="M10" i="2"/>
  <c r="M4" i="2"/>
  <c r="L4" i="2"/>
  <c r="K73" i="1"/>
  <c r="L73" i="1"/>
  <c r="K74" i="1"/>
  <c r="L74" i="1"/>
  <c r="K75" i="1"/>
  <c r="L75" i="1"/>
  <c r="K76" i="1"/>
  <c r="L76" i="1"/>
  <c r="K77" i="1"/>
  <c r="L77" i="1"/>
  <c r="K78" i="1"/>
  <c r="L78" i="1"/>
  <c r="K65" i="1"/>
  <c r="L65" i="1"/>
  <c r="K66" i="1"/>
  <c r="L66" i="1"/>
  <c r="K67" i="1"/>
  <c r="L67" i="1"/>
  <c r="L64" i="1"/>
  <c r="K64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L45" i="1"/>
  <c r="K45" i="1"/>
  <c r="K37" i="1"/>
  <c r="L37" i="1"/>
  <c r="K38" i="1"/>
  <c r="L38" i="1"/>
  <c r="K39" i="1"/>
  <c r="L39" i="1"/>
  <c r="K26" i="1"/>
  <c r="L26" i="1"/>
  <c r="K27" i="1"/>
  <c r="L27" i="1"/>
  <c r="K28" i="1"/>
  <c r="L28" i="1"/>
  <c r="K29" i="1"/>
  <c r="L29" i="1"/>
  <c r="K30" i="1"/>
  <c r="L30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L4" i="1"/>
  <c r="K4" i="1"/>
  <c r="N19" i="2" l="1"/>
  <c r="O19" i="2" s="1"/>
  <c r="P19" i="2" s="1"/>
  <c r="Q19" i="2" s="1"/>
  <c r="R19" i="2" s="1"/>
  <c r="S19" i="2" s="1"/>
  <c r="N36" i="2"/>
  <c r="O36" i="2" s="1"/>
  <c r="P36" i="2" s="1"/>
  <c r="Q36" i="2" s="1"/>
  <c r="R36" i="2" s="1"/>
  <c r="S36" i="2" s="1"/>
  <c r="N34" i="2"/>
  <c r="O34" i="2" s="1"/>
  <c r="P34" i="2" s="1"/>
  <c r="Q34" i="2" s="1"/>
  <c r="R34" i="2" s="1"/>
  <c r="S34" i="2" s="1"/>
  <c r="N32" i="2"/>
  <c r="O32" i="2" s="1"/>
  <c r="P32" i="2" s="1"/>
  <c r="Q32" i="2" s="1"/>
  <c r="R32" i="2" s="1"/>
  <c r="S32" i="2" s="1"/>
  <c r="N30" i="2"/>
  <c r="O30" i="2" s="1"/>
  <c r="P30" i="2" s="1"/>
  <c r="Q30" i="2" s="1"/>
  <c r="R30" i="2" s="1"/>
  <c r="S30" i="2" s="1"/>
  <c r="N29" i="2"/>
  <c r="O29" i="2" s="1"/>
  <c r="P29" i="2" s="1"/>
  <c r="Q29" i="2" s="1"/>
  <c r="R29" i="2" s="1"/>
  <c r="S29" i="2" s="1"/>
  <c r="N45" i="2"/>
  <c r="O45" i="2" s="1"/>
  <c r="P45" i="2" s="1"/>
  <c r="Q45" i="2" s="1"/>
  <c r="R45" i="2" s="1"/>
  <c r="S45" i="2" s="1"/>
  <c r="N31" i="2"/>
  <c r="O31" i="2" s="1"/>
  <c r="P31" i="2" s="1"/>
  <c r="Q31" i="2" s="1"/>
  <c r="R31" i="2" s="1"/>
  <c r="S31" i="2" s="1"/>
  <c r="N54" i="2"/>
  <c r="O54" i="2" s="1"/>
  <c r="P54" i="2" s="1"/>
  <c r="Q54" i="2" s="1"/>
  <c r="R54" i="2" s="1"/>
  <c r="S54" i="2" s="1"/>
  <c r="N52" i="2"/>
  <c r="O52" i="2" s="1"/>
  <c r="P52" i="2" s="1"/>
  <c r="Q52" i="2" s="1"/>
  <c r="R52" i="2" s="1"/>
  <c r="S52" i="2" s="1"/>
  <c r="M57" i="1"/>
  <c r="N57" i="1" s="1"/>
  <c r="O57" i="1" s="1"/>
  <c r="P57" i="1" s="1"/>
  <c r="Q57" i="1" s="1"/>
  <c r="R57" i="1" s="1"/>
  <c r="M53" i="1"/>
  <c r="N53" i="1" s="1"/>
  <c r="O53" i="1" s="1"/>
  <c r="P53" i="1" s="1"/>
  <c r="Q53" i="1" s="1"/>
  <c r="R53" i="1" s="1"/>
  <c r="M51" i="1"/>
  <c r="N51" i="1" s="1"/>
  <c r="O51" i="1" s="1"/>
  <c r="P51" i="1" s="1"/>
  <c r="Q51" i="1" s="1"/>
  <c r="R51" i="1" s="1"/>
  <c r="M19" i="1"/>
  <c r="N19" i="1" s="1"/>
  <c r="O19" i="1" s="1"/>
  <c r="P19" i="1" s="1"/>
  <c r="Q19" i="1" s="1"/>
  <c r="R19" i="1" s="1"/>
  <c r="M17" i="1"/>
  <c r="N17" i="1" s="1"/>
  <c r="O17" i="1" s="1"/>
  <c r="P17" i="1" s="1"/>
  <c r="Q17" i="1" s="1"/>
  <c r="R17" i="1" s="1"/>
  <c r="M13" i="1"/>
  <c r="N13" i="1" s="1"/>
  <c r="O13" i="1" s="1"/>
  <c r="P13" i="1" s="1"/>
  <c r="Q13" i="1" s="1"/>
  <c r="R13" i="1" s="1"/>
  <c r="M11" i="1"/>
  <c r="N11" i="1" s="1"/>
  <c r="O11" i="1" s="1"/>
  <c r="P11" i="1" s="1"/>
  <c r="Q11" i="1" s="1"/>
  <c r="R11" i="1" s="1"/>
  <c r="M9" i="1"/>
  <c r="N9" i="1" s="1"/>
  <c r="O9" i="1" s="1"/>
  <c r="P9" i="1" s="1"/>
  <c r="Q9" i="1" s="1"/>
  <c r="R9" i="1" s="1"/>
  <c r="M5" i="1"/>
  <c r="N5" i="1" s="1"/>
  <c r="O5" i="1" s="1"/>
  <c r="P5" i="1" s="1"/>
  <c r="Q5" i="1" s="1"/>
  <c r="R5" i="1" s="1"/>
  <c r="M58" i="1"/>
  <c r="N58" i="1" s="1"/>
  <c r="O58" i="1" s="1"/>
  <c r="P58" i="1" s="1"/>
  <c r="Q58" i="1" s="1"/>
  <c r="R58" i="1" s="1"/>
  <c r="M78" i="1"/>
  <c r="N78" i="1" s="1"/>
  <c r="O78" i="1" s="1"/>
  <c r="P78" i="1" s="1"/>
  <c r="Q78" i="1" s="1"/>
  <c r="R78" i="1" s="1"/>
  <c r="M76" i="1"/>
  <c r="N76" i="1" s="1"/>
  <c r="O76" i="1" s="1"/>
  <c r="P76" i="1" s="1"/>
  <c r="Q76" i="1" s="1"/>
  <c r="R76" i="1" s="1"/>
  <c r="M47" i="1"/>
  <c r="N47" i="1" s="1"/>
  <c r="O47" i="1" s="1"/>
  <c r="P47" i="1" s="1"/>
  <c r="Q47" i="1" s="1"/>
  <c r="R47" i="1" s="1"/>
  <c r="M30" i="1"/>
  <c r="N30" i="1" s="1"/>
  <c r="O30" i="1" s="1"/>
  <c r="P30" i="1" s="1"/>
  <c r="Q30" i="1" s="1"/>
  <c r="R30" i="1" s="1"/>
  <c r="M29" i="1"/>
  <c r="N29" i="1" s="1"/>
  <c r="O29" i="1" s="1"/>
  <c r="P29" i="1" s="1"/>
  <c r="Q29" i="1" s="1"/>
  <c r="R29" i="1" s="1"/>
  <c r="M28" i="1"/>
  <c r="N28" i="1" s="1"/>
  <c r="O28" i="1" s="1"/>
  <c r="P28" i="1" s="1"/>
  <c r="Q28" i="1" s="1"/>
  <c r="R28" i="1" s="1"/>
  <c r="M27" i="1"/>
  <c r="N27" i="1" s="1"/>
  <c r="O27" i="1" s="1"/>
  <c r="P27" i="1" s="1"/>
  <c r="Q27" i="1" s="1"/>
  <c r="R27" i="1" s="1"/>
  <c r="M38" i="1"/>
  <c r="N38" i="1" s="1"/>
  <c r="O38" i="1" s="1"/>
  <c r="P38" i="1" s="1"/>
  <c r="Q38" i="1" s="1"/>
  <c r="R38" i="1" s="1"/>
  <c r="M65" i="1"/>
  <c r="N65" i="1" s="1"/>
  <c r="O65" i="1" s="1"/>
  <c r="P65" i="1" s="1"/>
  <c r="Q65" i="1" s="1"/>
  <c r="R65" i="1" s="1"/>
  <c r="M56" i="1"/>
  <c r="N56" i="1" s="1"/>
  <c r="O56" i="1" s="1"/>
  <c r="P56" i="1" s="1"/>
  <c r="Q56" i="1" s="1"/>
  <c r="R56" i="1" s="1"/>
  <c r="M54" i="1"/>
  <c r="N54" i="1" s="1"/>
  <c r="O54" i="1" s="1"/>
  <c r="P54" i="1" s="1"/>
  <c r="Q54" i="1" s="1"/>
  <c r="R54" i="1" s="1"/>
  <c r="M52" i="1"/>
  <c r="N52" i="1" s="1"/>
  <c r="O52" i="1" s="1"/>
  <c r="P52" i="1" s="1"/>
  <c r="Q52" i="1" s="1"/>
  <c r="R52" i="1" s="1"/>
  <c r="M50" i="1"/>
  <c r="N50" i="1" s="1"/>
  <c r="O50" i="1" s="1"/>
  <c r="P50" i="1" s="1"/>
  <c r="Q50" i="1" s="1"/>
  <c r="R50" i="1" s="1"/>
  <c r="M48" i="1"/>
  <c r="N48" i="1" s="1"/>
  <c r="O48" i="1" s="1"/>
  <c r="P48" i="1" s="1"/>
  <c r="Q48" i="1" s="1"/>
  <c r="R48" i="1" s="1"/>
  <c r="M77" i="1"/>
  <c r="N77" i="1" s="1"/>
  <c r="O77" i="1" s="1"/>
  <c r="P77" i="1" s="1"/>
  <c r="Q77" i="1" s="1"/>
  <c r="R77" i="1" s="1"/>
  <c r="M75" i="1"/>
  <c r="N75" i="1" s="1"/>
  <c r="O75" i="1" s="1"/>
  <c r="P75" i="1" s="1"/>
  <c r="Q75" i="1" s="1"/>
  <c r="R75" i="1" s="1"/>
  <c r="M73" i="1"/>
  <c r="N73" i="1" s="1"/>
  <c r="O73" i="1" s="1"/>
  <c r="P73" i="1" s="1"/>
  <c r="Q73" i="1" s="1"/>
  <c r="R73" i="1" s="1"/>
  <c r="M26" i="1"/>
  <c r="N26" i="1" s="1"/>
  <c r="O26" i="1" s="1"/>
  <c r="P26" i="1" s="1"/>
  <c r="Q26" i="1" s="1"/>
  <c r="R26" i="1" s="1"/>
  <c r="M66" i="1"/>
  <c r="N66" i="1" s="1"/>
  <c r="O66" i="1" s="1"/>
  <c r="P66" i="1" s="1"/>
  <c r="Q66" i="1" s="1"/>
  <c r="R66" i="1" s="1"/>
  <c r="N35" i="2"/>
  <c r="O35" i="2" s="1"/>
  <c r="P35" i="2" s="1"/>
  <c r="Q35" i="2" s="1"/>
  <c r="R35" i="2" s="1"/>
  <c r="S35" i="2" s="1"/>
  <c r="N33" i="2"/>
  <c r="O33" i="2" s="1"/>
  <c r="P33" i="2" s="1"/>
  <c r="Q33" i="2" s="1"/>
  <c r="R33" i="2" s="1"/>
  <c r="S33" i="2" s="1"/>
  <c r="N43" i="2"/>
  <c r="O43" i="2" s="1"/>
  <c r="P43" i="2" s="1"/>
  <c r="Q43" i="2" s="1"/>
  <c r="R43" i="2" s="1"/>
  <c r="S43" i="2" s="1"/>
  <c r="N51" i="2"/>
  <c r="O51" i="2" s="1"/>
  <c r="P51" i="2" s="1"/>
  <c r="Q51" i="2" s="1"/>
  <c r="R51" i="2" s="1"/>
  <c r="S51" i="2" s="1"/>
  <c r="N44" i="2"/>
  <c r="O44" i="2" s="1"/>
  <c r="P44" i="2" s="1"/>
  <c r="Q44" i="2" s="1"/>
  <c r="R44" i="2" s="1"/>
  <c r="S44" i="2" s="1"/>
  <c r="N53" i="2"/>
  <c r="O53" i="2" s="1"/>
  <c r="P53" i="2" s="1"/>
  <c r="Q53" i="2" s="1"/>
  <c r="R53" i="2" s="1"/>
  <c r="S53" i="2" s="1"/>
  <c r="N10" i="2"/>
  <c r="O10" i="2" s="1"/>
  <c r="P10" i="2" s="1"/>
  <c r="Q10" i="2" s="1"/>
  <c r="R10" i="2" s="1"/>
  <c r="S10" i="2" s="1"/>
  <c r="N8" i="2"/>
  <c r="O8" i="2" s="1"/>
  <c r="P8" i="2" s="1"/>
  <c r="Q8" i="2" s="1"/>
  <c r="R8" i="2" s="1"/>
  <c r="S8" i="2" s="1"/>
  <c r="N6" i="2"/>
  <c r="O6" i="2" s="1"/>
  <c r="P6" i="2" s="1"/>
  <c r="Q6" i="2" s="1"/>
  <c r="R6" i="2" s="1"/>
  <c r="S6" i="2" s="1"/>
  <c r="N17" i="2"/>
  <c r="O17" i="2" s="1"/>
  <c r="P17" i="2" s="1"/>
  <c r="Q17" i="2" s="1"/>
  <c r="R17" i="2" s="1"/>
  <c r="S17" i="2" s="1"/>
  <c r="N9" i="2"/>
  <c r="O9" i="2" s="1"/>
  <c r="P9" i="2" s="1"/>
  <c r="Q9" i="2" s="1"/>
  <c r="R9" i="2" s="1"/>
  <c r="S9" i="2" s="1"/>
  <c r="N7" i="2"/>
  <c r="O7" i="2" s="1"/>
  <c r="P7" i="2" s="1"/>
  <c r="Q7" i="2" s="1"/>
  <c r="R7" i="2" s="1"/>
  <c r="S7" i="2" s="1"/>
  <c r="N5" i="2"/>
  <c r="O5" i="2" s="1"/>
  <c r="P5" i="2" s="1"/>
  <c r="Q5" i="2" s="1"/>
  <c r="R5" i="2" s="1"/>
  <c r="S5" i="2" s="1"/>
  <c r="N42" i="2"/>
  <c r="O42" i="2" s="1"/>
  <c r="P42" i="2" s="1"/>
  <c r="Q42" i="2" s="1"/>
  <c r="R42" i="2" s="1"/>
  <c r="S42" i="2" s="1"/>
  <c r="N28" i="2"/>
  <c r="O28" i="2" s="1"/>
  <c r="P28" i="2" s="1"/>
  <c r="Q28" i="2" s="1"/>
  <c r="R28" i="2" s="1"/>
  <c r="S28" i="2" s="1"/>
  <c r="N21" i="2"/>
  <c r="O21" i="2" s="1"/>
  <c r="P21" i="2" s="1"/>
  <c r="Q21" i="2" s="1"/>
  <c r="R21" i="2" s="1"/>
  <c r="S21" i="2" s="1"/>
  <c r="N20" i="2"/>
  <c r="O20" i="2" s="1"/>
  <c r="P20" i="2" s="1"/>
  <c r="Q20" i="2" s="1"/>
  <c r="R20" i="2" s="1"/>
  <c r="S20" i="2" s="1"/>
  <c r="N18" i="2"/>
  <c r="O18" i="2" s="1"/>
  <c r="P18" i="2" s="1"/>
  <c r="Q18" i="2" s="1"/>
  <c r="R18" i="2" s="1"/>
  <c r="S18" i="2" s="1"/>
  <c r="N16" i="2"/>
  <c r="O16" i="2" s="1"/>
  <c r="P16" i="2" s="1"/>
  <c r="Q16" i="2" s="1"/>
  <c r="R16" i="2" s="1"/>
  <c r="S16" i="2" s="1"/>
  <c r="S23" i="2" s="1"/>
  <c r="N4" i="2"/>
  <c r="O4" i="2" s="1"/>
  <c r="P4" i="2" s="1"/>
  <c r="Q4" i="2" s="1"/>
  <c r="R4" i="2" s="1"/>
  <c r="S4" i="2" s="1"/>
  <c r="M74" i="1"/>
  <c r="N74" i="1" s="1"/>
  <c r="O74" i="1" s="1"/>
  <c r="P74" i="1" s="1"/>
  <c r="Q74" i="1" s="1"/>
  <c r="R74" i="1" s="1"/>
  <c r="M67" i="1"/>
  <c r="N67" i="1" s="1"/>
  <c r="O67" i="1" s="1"/>
  <c r="P67" i="1" s="1"/>
  <c r="Q67" i="1" s="1"/>
  <c r="R67" i="1" s="1"/>
  <c r="M64" i="1"/>
  <c r="N64" i="1" s="1"/>
  <c r="O64" i="1" s="1"/>
  <c r="P64" i="1" s="1"/>
  <c r="Q64" i="1" s="1"/>
  <c r="R64" i="1" s="1"/>
  <c r="M55" i="1"/>
  <c r="N55" i="1" s="1"/>
  <c r="O55" i="1" s="1"/>
  <c r="P55" i="1" s="1"/>
  <c r="Q55" i="1" s="1"/>
  <c r="R55" i="1" s="1"/>
  <c r="M49" i="1"/>
  <c r="N49" i="1" s="1"/>
  <c r="O49" i="1" s="1"/>
  <c r="P49" i="1" s="1"/>
  <c r="Q49" i="1" s="1"/>
  <c r="R49" i="1" s="1"/>
  <c r="M46" i="1"/>
  <c r="N46" i="1" s="1"/>
  <c r="O46" i="1" s="1"/>
  <c r="P46" i="1" s="1"/>
  <c r="Q46" i="1" s="1"/>
  <c r="R46" i="1" s="1"/>
  <c r="M45" i="1"/>
  <c r="N45" i="1" s="1"/>
  <c r="O45" i="1" s="1"/>
  <c r="P45" i="1" s="1"/>
  <c r="Q45" i="1" s="1"/>
  <c r="R45" i="1" s="1"/>
  <c r="M39" i="1"/>
  <c r="N39" i="1" s="1"/>
  <c r="O39" i="1" s="1"/>
  <c r="P39" i="1" s="1"/>
  <c r="Q39" i="1" s="1"/>
  <c r="R39" i="1" s="1"/>
  <c r="M37" i="1"/>
  <c r="N37" i="1" s="1"/>
  <c r="O37" i="1" s="1"/>
  <c r="P37" i="1" s="1"/>
  <c r="Q37" i="1" s="1"/>
  <c r="R37" i="1" s="1"/>
  <c r="M20" i="1"/>
  <c r="N20" i="1" s="1"/>
  <c r="O20" i="1" s="1"/>
  <c r="P20" i="1" s="1"/>
  <c r="Q20" i="1" s="1"/>
  <c r="R20" i="1" s="1"/>
  <c r="M18" i="1"/>
  <c r="N18" i="1" s="1"/>
  <c r="O18" i="1" s="1"/>
  <c r="P18" i="1" s="1"/>
  <c r="Q18" i="1" s="1"/>
  <c r="R18" i="1" s="1"/>
  <c r="M16" i="1"/>
  <c r="N16" i="1" s="1"/>
  <c r="O16" i="1" s="1"/>
  <c r="P16" i="1" s="1"/>
  <c r="Q16" i="1" s="1"/>
  <c r="R16" i="1" s="1"/>
  <c r="M14" i="1"/>
  <c r="N14" i="1" s="1"/>
  <c r="O14" i="1" s="1"/>
  <c r="P14" i="1" s="1"/>
  <c r="Q14" i="1" s="1"/>
  <c r="R14" i="1" s="1"/>
  <c r="M12" i="1"/>
  <c r="N12" i="1" s="1"/>
  <c r="O12" i="1" s="1"/>
  <c r="P12" i="1" s="1"/>
  <c r="Q12" i="1" s="1"/>
  <c r="R12" i="1" s="1"/>
  <c r="M10" i="1"/>
  <c r="N10" i="1" s="1"/>
  <c r="O10" i="1" s="1"/>
  <c r="P10" i="1" s="1"/>
  <c r="Q10" i="1" s="1"/>
  <c r="R10" i="1" s="1"/>
  <c r="M8" i="1"/>
  <c r="N8" i="1" s="1"/>
  <c r="O8" i="1" s="1"/>
  <c r="P8" i="1" s="1"/>
  <c r="Q8" i="1" s="1"/>
  <c r="R8" i="1" s="1"/>
  <c r="M6" i="1"/>
  <c r="N6" i="1" s="1"/>
  <c r="O6" i="1" s="1"/>
  <c r="P6" i="1" s="1"/>
  <c r="Q6" i="1" s="1"/>
  <c r="R6" i="1" s="1"/>
  <c r="M15" i="1"/>
  <c r="N15" i="1" s="1"/>
  <c r="O15" i="1" s="1"/>
  <c r="P15" i="1" s="1"/>
  <c r="Q15" i="1" s="1"/>
  <c r="R15" i="1" s="1"/>
  <c r="M7" i="1"/>
  <c r="N7" i="1" s="1"/>
  <c r="O7" i="1" s="1"/>
  <c r="P7" i="1" s="1"/>
  <c r="Q7" i="1" s="1"/>
  <c r="R7" i="1" s="1"/>
  <c r="M4" i="1"/>
  <c r="N4" i="1" s="1"/>
  <c r="O4" i="1" s="1"/>
  <c r="P4" i="1" s="1"/>
  <c r="Q4" i="1" s="1"/>
  <c r="R4" i="1" s="1"/>
  <c r="S47" i="2" l="1"/>
  <c r="S38" i="2"/>
  <c r="S57" i="2"/>
  <c r="R41" i="1"/>
  <c r="R60" i="1"/>
  <c r="R22" i="1"/>
  <c r="R69" i="1"/>
  <c r="R80" i="1"/>
  <c r="R32" i="1"/>
  <c r="S12" i="2"/>
  <c r="E29" i="2" l="1"/>
  <c r="G29" i="2" s="1"/>
  <c r="E30" i="2"/>
  <c r="G30" i="2" s="1"/>
  <c r="E31" i="2"/>
  <c r="E32" i="2"/>
  <c r="E33" i="2"/>
  <c r="G33" i="2" s="1"/>
  <c r="E34" i="2"/>
  <c r="G34" i="2" s="1"/>
  <c r="E35" i="2"/>
  <c r="G35" i="2" s="1"/>
  <c r="E36" i="2"/>
  <c r="G36" i="2" s="1"/>
  <c r="E71" i="2"/>
  <c r="G71" i="2" s="1"/>
  <c r="E70" i="2"/>
  <c r="G70" i="2" s="1"/>
  <c r="E69" i="2"/>
  <c r="G69" i="2" s="1"/>
  <c r="E68" i="2"/>
  <c r="G68" i="2" s="1"/>
  <c r="E67" i="2"/>
  <c r="G67" i="2" s="1"/>
  <c r="E66" i="2"/>
  <c r="G66" i="2" s="1"/>
  <c r="E65" i="2"/>
  <c r="G65" i="2" s="1"/>
  <c r="E64" i="2"/>
  <c r="G64" i="2" s="1"/>
  <c r="E63" i="2"/>
  <c r="G63" i="2" s="1"/>
  <c r="G62" i="2"/>
  <c r="E61" i="2"/>
  <c r="G61" i="2" s="1"/>
  <c r="E60" i="2"/>
  <c r="G60" i="2" s="1"/>
  <c r="E54" i="2"/>
  <c r="G54" i="2" s="1"/>
  <c r="E53" i="2"/>
  <c r="G53" i="2" s="1"/>
  <c r="E52" i="2"/>
  <c r="G52" i="2" s="1"/>
  <c r="E51" i="2"/>
  <c r="G51" i="2" s="1"/>
  <c r="E45" i="2"/>
  <c r="G45" i="2" s="1"/>
  <c r="E44" i="2"/>
  <c r="G44" i="2" s="1"/>
  <c r="E43" i="2"/>
  <c r="G43" i="2" s="1"/>
  <c r="E42" i="2"/>
  <c r="G32" i="2"/>
  <c r="G31" i="2"/>
  <c r="E28" i="2"/>
  <c r="G28" i="2" s="1"/>
  <c r="E21" i="2"/>
  <c r="G21" i="2" s="1"/>
  <c r="E20" i="2"/>
  <c r="G20" i="2" s="1"/>
  <c r="E19" i="2"/>
  <c r="G19" i="2" s="1"/>
  <c r="E18" i="2"/>
  <c r="G18" i="2" s="1"/>
  <c r="E17" i="2"/>
  <c r="G17" i="2" s="1"/>
  <c r="E16" i="2"/>
  <c r="E10" i="2"/>
  <c r="G10" i="2" s="1"/>
  <c r="E9" i="2"/>
  <c r="G9" i="2" s="1"/>
  <c r="E8" i="2"/>
  <c r="G8" i="2" s="1"/>
  <c r="E7" i="2"/>
  <c r="G7" i="2" s="1"/>
  <c r="E6" i="2"/>
  <c r="G6" i="2" s="1"/>
  <c r="E5" i="2"/>
  <c r="G5" i="2" s="1"/>
  <c r="E4" i="2"/>
  <c r="G4" i="2" s="1"/>
  <c r="E46" i="2" l="1"/>
  <c r="E22" i="2"/>
  <c r="E55" i="2"/>
  <c r="G42" i="2"/>
  <c r="G16" i="2"/>
  <c r="G22" i="2" s="1"/>
  <c r="G11" i="2"/>
  <c r="G37" i="2"/>
  <c r="G46" i="2"/>
  <c r="G72" i="2"/>
  <c r="E11" i="2"/>
  <c r="G55" i="2"/>
  <c r="H55" i="2" s="1"/>
  <c r="T57" i="2" s="1"/>
  <c r="E72" i="2"/>
  <c r="E37" i="2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30" i="1"/>
  <c r="G30" i="1" s="1"/>
  <c r="E29" i="1"/>
  <c r="G2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67" i="1"/>
  <c r="G67" i="1" s="1"/>
  <c r="E39" i="1"/>
  <c r="G39" i="1" s="1"/>
  <c r="E38" i="1"/>
  <c r="G38" i="1" s="1"/>
  <c r="E37" i="1"/>
  <c r="G37" i="1" s="1"/>
  <c r="E66" i="1"/>
  <c r="G66" i="1" s="1"/>
  <c r="E65" i="1"/>
  <c r="G65" i="1" s="1"/>
  <c r="E64" i="1"/>
  <c r="G64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E28" i="1"/>
  <c r="G28" i="1" s="1"/>
  <c r="E27" i="1"/>
  <c r="G27" i="1" s="1"/>
  <c r="E26" i="1"/>
  <c r="G26" i="1" s="1"/>
  <c r="E20" i="1"/>
  <c r="G2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H46" i="2" l="1"/>
  <c r="H22" i="2"/>
  <c r="H11" i="2"/>
  <c r="T12" i="2" s="1"/>
  <c r="H72" i="2"/>
  <c r="H37" i="2"/>
  <c r="E79" i="1"/>
  <c r="G79" i="1"/>
  <c r="G68" i="1"/>
  <c r="E68" i="1"/>
  <c r="E59" i="1"/>
  <c r="G45" i="1"/>
  <c r="G59" i="1" s="1"/>
  <c r="E40" i="1"/>
  <c r="G40" i="1"/>
  <c r="E31" i="1"/>
  <c r="G31" i="1"/>
  <c r="G21" i="1"/>
  <c r="E21" i="1"/>
  <c r="H79" i="1" l="1"/>
  <c r="S80" i="1" s="1"/>
  <c r="H68" i="1"/>
  <c r="H31" i="1"/>
  <c r="H40" i="1"/>
  <c r="H59" i="1"/>
  <c r="H21" i="1"/>
  <c r="S22" i="1" s="1"/>
</calcChain>
</file>

<file path=xl/sharedStrings.xml><?xml version="1.0" encoding="utf-8"?>
<sst xmlns="http://schemas.openxmlformats.org/spreadsheetml/2006/main" count="513" uniqueCount="102">
  <si>
    <t>Control</t>
  </si>
  <si>
    <t>LM = 500</t>
  </si>
  <si>
    <t>CELL</t>
  </si>
  <si>
    <t>FRAMES</t>
  </si>
  <si>
    <t>Number of Trajectories</t>
  </si>
  <si>
    <t>%Kept Trajectories</t>
  </si>
  <si>
    <t>No. Kept Trajectories</t>
  </si>
  <si>
    <t>% dimers</t>
  </si>
  <si>
    <t>Number of dimers</t>
  </si>
  <si>
    <t>C1_1</t>
  </si>
  <si>
    <t>C4_1</t>
  </si>
  <si>
    <t>C5_1</t>
  </si>
  <si>
    <t>C6_1</t>
  </si>
  <si>
    <t>C9_1</t>
  </si>
  <si>
    <t>C5_2</t>
  </si>
  <si>
    <t>C7_2</t>
  </si>
  <si>
    <t>C8_2</t>
  </si>
  <si>
    <t>C10_2</t>
  </si>
  <si>
    <t>Total trajectories</t>
  </si>
  <si>
    <t>Total dimers</t>
  </si>
  <si>
    <t>C4_2</t>
  </si>
  <si>
    <t>C4_4</t>
  </si>
  <si>
    <t>C6_2</t>
  </si>
  <si>
    <t>C7_3</t>
  </si>
  <si>
    <t>SD ABOVE BACK:7</t>
  </si>
  <si>
    <t>5 MINS</t>
  </si>
  <si>
    <t>10 MINS</t>
  </si>
  <si>
    <t>c2_1</t>
  </si>
  <si>
    <t>c2_3</t>
  </si>
  <si>
    <t>c2_4</t>
  </si>
  <si>
    <t>c3_2</t>
  </si>
  <si>
    <t>15 MINS</t>
  </si>
  <si>
    <t>c5_2</t>
  </si>
  <si>
    <t>c6_4</t>
  </si>
  <si>
    <t>c8-2</t>
  </si>
  <si>
    <t>20 MINS</t>
  </si>
  <si>
    <t>C3_5</t>
  </si>
  <si>
    <t>C9_2</t>
  </si>
  <si>
    <t>C9_4</t>
  </si>
  <si>
    <t>30 MINS</t>
  </si>
  <si>
    <t>C1_2</t>
  </si>
  <si>
    <t>C2_1</t>
  </si>
  <si>
    <t>C2_2</t>
  </si>
  <si>
    <t>C3_1</t>
  </si>
  <si>
    <t>C3_2</t>
  </si>
  <si>
    <t>C3_3</t>
  </si>
  <si>
    <t>C6</t>
  </si>
  <si>
    <t>C7</t>
  </si>
  <si>
    <t>C8</t>
  </si>
  <si>
    <t>C7_1</t>
  </si>
  <si>
    <t>C6_3</t>
  </si>
  <si>
    <t>C9</t>
  </si>
  <si>
    <t>C2</t>
  </si>
  <si>
    <t>C3_4</t>
  </si>
  <si>
    <t>C4</t>
  </si>
  <si>
    <t>C1</t>
  </si>
  <si>
    <t>C3</t>
  </si>
  <si>
    <t>c8_1</t>
  </si>
  <si>
    <t>C9_3</t>
  </si>
  <si>
    <t>BATCH_2</t>
  </si>
  <si>
    <t>BATCH_3</t>
  </si>
  <si>
    <t>C5</t>
  </si>
  <si>
    <t>C10</t>
  </si>
  <si>
    <t>C8_1</t>
  </si>
  <si>
    <t>d1</t>
  </si>
  <si>
    <t>d2</t>
  </si>
  <si>
    <t>d1(um)</t>
  </si>
  <si>
    <t>d2(um)</t>
  </si>
  <si>
    <t>Area of Cell</t>
  </si>
  <si>
    <t>Receptor Density</t>
  </si>
  <si>
    <t>nr2</t>
  </si>
  <si>
    <t>pinr2</t>
  </si>
  <si>
    <t>Chance</t>
  </si>
  <si>
    <t>=</t>
  </si>
  <si>
    <t>5mins</t>
  </si>
  <si>
    <t>10mins</t>
  </si>
  <si>
    <t>15mins</t>
  </si>
  <si>
    <t>20mins</t>
  </si>
  <si>
    <t>30mins</t>
  </si>
  <si>
    <t>1 w/o chance</t>
  </si>
  <si>
    <t xml:space="preserve">2 w/o chance </t>
  </si>
  <si>
    <t>1 w chance</t>
  </si>
  <si>
    <t>2 w chance</t>
  </si>
  <si>
    <t>av(w/o chance)</t>
  </si>
  <si>
    <t>av(with chance)</t>
  </si>
  <si>
    <t>10 mins</t>
  </si>
  <si>
    <t>5 mins</t>
  </si>
  <si>
    <t>C12_1</t>
  </si>
  <si>
    <t>3 w/o chance</t>
  </si>
  <si>
    <t>3 w chance</t>
  </si>
  <si>
    <t>sd</t>
  </si>
  <si>
    <t>sem</t>
  </si>
  <si>
    <t>averages</t>
  </si>
  <si>
    <t>Time</t>
  </si>
  <si>
    <t>Av_1</t>
  </si>
  <si>
    <t>Av_2</t>
  </si>
  <si>
    <t>Av_3</t>
  </si>
  <si>
    <t>Total av</t>
  </si>
  <si>
    <t>SD</t>
  </si>
  <si>
    <t>SEM</t>
  </si>
  <si>
    <t>c1</t>
  </si>
  <si>
    <t>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</si>
</sst>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2.8252405949256341E-2"/>
          <c:w val="0.75220691163604547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strRef>
              <c:f>'time course averages'!$J$3:$J$8</c:f>
              <c:strCache>
                <c:ptCount val="6"/>
                <c:pt idx="0">
                  <c:v>Control</c:v>
                </c:pt>
                <c:pt idx="1">
                  <c:v>5mins</c:v>
                </c:pt>
                <c:pt idx="2">
                  <c:v>10mins</c:v>
                </c:pt>
                <c:pt idx="3">
                  <c:v>15mins</c:v>
                </c:pt>
                <c:pt idx="4">
                  <c:v>20mins</c:v>
                </c:pt>
                <c:pt idx="5">
                  <c:v>30mins</c:v>
                </c:pt>
              </c:strCache>
            </c:strRef>
          </c:xVal>
          <c:yVal>
            <c:numRef>
              <c:f>'time course averages'!$K$3:$K$8</c:f>
              <c:numCache>
                <c:formatCode>General</c:formatCode>
                <c:ptCount val="6"/>
                <c:pt idx="0">
                  <c:v>10.483000000000001</c:v>
                </c:pt>
                <c:pt idx="1">
                  <c:v>10.736000000000001</c:v>
                </c:pt>
                <c:pt idx="2">
                  <c:v>2.9729999999999999</c:v>
                </c:pt>
                <c:pt idx="3">
                  <c:v>10.234500000000001</c:v>
                </c:pt>
                <c:pt idx="4">
                  <c:v>13.4115</c:v>
                </c:pt>
                <c:pt idx="5">
                  <c:v>1.698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strRef>
              <c:f>'time course averages'!$J$3:$J$8</c:f>
              <c:strCache>
                <c:ptCount val="6"/>
                <c:pt idx="0">
                  <c:v>Control</c:v>
                </c:pt>
                <c:pt idx="1">
                  <c:v>5mins</c:v>
                </c:pt>
                <c:pt idx="2">
                  <c:v>10mins</c:v>
                </c:pt>
                <c:pt idx="3">
                  <c:v>15mins</c:v>
                </c:pt>
                <c:pt idx="4">
                  <c:v>20mins</c:v>
                </c:pt>
                <c:pt idx="5">
                  <c:v>30mins</c:v>
                </c:pt>
              </c:strCache>
            </c:strRef>
          </c:xVal>
          <c:yVal>
            <c:numRef>
              <c:f>'time course averages'!$L$3:$L$8</c:f>
              <c:numCache>
                <c:formatCode>General</c:formatCode>
                <c:ptCount val="6"/>
                <c:pt idx="0">
                  <c:v>7.1449999999999996</c:v>
                </c:pt>
                <c:pt idx="1">
                  <c:v>6.1539999999999999</c:v>
                </c:pt>
                <c:pt idx="2">
                  <c:v>0.66549999999999998</c:v>
                </c:pt>
                <c:pt idx="3">
                  <c:v>6.4619999999999997</c:v>
                </c:pt>
                <c:pt idx="4">
                  <c:v>9.2285000000000004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66176"/>
        <c:axId val="99942400"/>
      </c:scatterChart>
      <c:valAx>
        <c:axId val="9966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942400"/>
        <c:crosses val="autoZero"/>
        <c:crossBetween val="midCat"/>
      </c:valAx>
      <c:valAx>
        <c:axId val="9994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66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yVal>
            <c:numRef>
              <c:f>'time course averages'!$O$16:$O$22</c:f>
              <c:numCache>
                <c:formatCode>General</c:formatCode>
                <c:ptCount val="7"/>
                <c:pt idx="0">
                  <c:v>3.69</c:v>
                </c:pt>
                <c:pt idx="1">
                  <c:v>5.9</c:v>
                </c:pt>
                <c:pt idx="2">
                  <c:v>0</c:v>
                </c:pt>
                <c:pt idx="3">
                  <c:v>7.0759999999999996</c:v>
                </c:pt>
                <c:pt idx="4">
                  <c:v>9.577</c:v>
                </c:pt>
                <c:pt idx="5">
                  <c:v>0</c:v>
                </c:pt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yVal>
            <c:numRef>
              <c:f>'time course averages'!$P$16:$P$22</c:f>
              <c:numCache>
                <c:formatCode>General</c:formatCode>
                <c:ptCount val="7"/>
                <c:pt idx="0">
                  <c:v>10.6</c:v>
                </c:pt>
                <c:pt idx="1">
                  <c:v>6.4080000000000004</c:v>
                </c:pt>
                <c:pt idx="2">
                  <c:v>1.331</c:v>
                </c:pt>
                <c:pt idx="3">
                  <c:v>5.8479999999999999</c:v>
                </c:pt>
                <c:pt idx="4">
                  <c:v>8.8800000000000008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71456"/>
        <c:axId val="99972992"/>
      </c:scatterChart>
      <c:valAx>
        <c:axId val="9997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99972992"/>
        <c:crosses val="autoZero"/>
        <c:crossBetween val="midCat"/>
      </c:valAx>
      <c:valAx>
        <c:axId val="9997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71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12</xdr:row>
      <xdr:rowOff>119062</xdr:rowOff>
    </xdr:from>
    <xdr:to>
      <xdr:col>10</xdr:col>
      <xdr:colOff>104775</xdr:colOff>
      <xdr:row>27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25</xdr:row>
      <xdr:rowOff>100012</xdr:rowOff>
    </xdr:from>
    <xdr:to>
      <xdr:col>18</xdr:col>
      <xdr:colOff>171450</xdr:colOff>
      <xdr:row>39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opLeftCell="E61" workbookViewId="0">
      <selection activeCell="P83" sqref="P83"/>
    </sheetView>
  </sheetViews>
  <sheetFormatPr defaultRowHeight="15" x14ac:dyDescent="0.25"/>
  <cols>
    <col min="1" max="1" width="8.85546875" bestFit="1" customWidth="1"/>
    <col min="2" max="2" width="8.5703125" bestFit="1" customWidth="1"/>
    <col min="3" max="3" width="21.85546875" bestFit="1" customWidth="1"/>
    <col min="4" max="4" width="17.85546875" bestFit="1" customWidth="1"/>
    <col min="5" max="5" width="19.85546875" bestFit="1" customWidth="1"/>
    <col min="6" max="6" width="12" bestFit="1" customWidth="1"/>
    <col min="7" max="7" width="17.42578125" bestFit="1" customWidth="1"/>
    <col min="8" max="8" width="12" bestFit="1" customWidth="1"/>
  </cols>
  <sheetData>
    <row r="1" spans="1:18" x14ac:dyDescent="0.25">
      <c r="A1" t="s">
        <v>59</v>
      </c>
    </row>
    <row r="2" spans="1:18" x14ac:dyDescent="0.25">
      <c r="A2" s="1" t="s">
        <v>0</v>
      </c>
      <c r="B2" s="1" t="s">
        <v>1</v>
      </c>
      <c r="C2" s="2" t="s">
        <v>24</v>
      </c>
      <c r="D2" s="2"/>
      <c r="E2" s="2"/>
      <c r="F2" s="2"/>
      <c r="G2" s="3"/>
      <c r="H2" s="4"/>
    </row>
    <row r="3" spans="1:18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4"/>
      <c r="I3" s="9" t="s">
        <v>64</v>
      </c>
      <c r="J3" s="9" t="s">
        <v>65</v>
      </c>
      <c r="K3" s="9" t="s">
        <v>66</v>
      </c>
      <c r="L3" s="9" t="s">
        <v>67</v>
      </c>
      <c r="M3" s="9" t="s">
        <v>68</v>
      </c>
      <c r="N3" s="9" t="s">
        <v>69</v>
      </c>
      <c r="O3" s="9" t="s">
        <v>70</v>
      </c>
      <c r="P3" s="9" t="s">
        <v>71</v>
      </c>
      <c r="Q3" s="9" t="s">
        <v>72</v>
      </c>
      <c r="R3" s="9" t="s">
        <v>73</v>
      </c>
    </row>
    <row r="4" spans="1:18" x14ac:dyDescent="0.25">
      <c r="A4" s="2" t="s">
        <v>10</v>
      </c>
      <c r="B4" s="2">
        <v>400</v>
      </c>
      <c r="C4" s="2">
        <v>20</v>
      </c>
      <c r="D4" s="2">
        <v>35</v>
      </c>
      <c r="E4" s="2">
        <f>(D4/100)*C4</f>
        <v>7</v>
      </c>
      <c r="F4" s="2">
        <v>0</v>
      </c>
      <c r="G4" s="3">
        <f>(F4/100)*E4</f>
        <v>0</v>
      </c>
      <c r="H4" s="4"/>
      <c r="I4" s="10">
        <v>59</v>
      </c>
      <c r="J4" s="10">
        <v>106</v>
      </c>
      <c r="K4">
        <f>(0.107)*I4</f>
        <v>6.3129999999999997</v>
      </c>
      <c r="L4">
        <f>(0.107)*J4</f>
        <v>11.342000000000001</v>
      </c>
      <c r="M4">
        <f>K4*L4</f>
        <v>71.602046000000001</v>
      </c>
      <c r="N4">
        <f>C4/M4</f>
        <v>0.27932162720601589</v>
      </c>
      <c r="O4">
        <f>((0.3)^2)*N4</f>
        <v>2.5138946448541429E-2</v>
      </c>
      <c r="P4" s="11">
        <f>3.14*O4</f>
        <v>7.893629184842009E-2</v>
      </c>
      <c r="Q4">
        <f>(1-EXP(-P4))</f>
        <v>7.5901204804087352E-2</v>
      </c>
      <c r="R4">
        <f>Q4*100</f>
        <v>7.5901204804087357</v>
      </c>
    </row>
    <row r="5" spans="1:18" x14ac:dyDescent="0.25">
      <c r="A5" s="2" t="s">
        <v>20</v>
      </c>
      <c r="B5" s="2">
        <v>400</v>
      </c>
      <c r="C5" s="2">
        <v>24</v>
      </c>
      <c r="D5" s="2">
        <v>29</v>
      </c>
      <c r="E5" s="2">
        <f t="shared" ref="E5:E19" si="0">(D5/100)*C5</f>
        <v>6.9599999999999991</v>
      </c>
      <c r="F5" s="2">
        <v>0</v>
      </c>
      <c r="G5" s="3">
        <f t="shared" ref="G5:G19" si="1">(F5/100)*E5</f>
        <v>0</v>
      </c>
      <c r="H5" s="4"/>
      <c r="I5">
        <v>92</v>
      </c>
      <c r="J5">
        <v>75</v>
      </c>
      <c r="K5">
        <f t="shared" ref="K5:K20" si="2">(0.107)*I5</f>
        <v>9.8439999999999994</v>
      </c>
      <c r="L5">
        <f t="shared" ref="L5:L20" si="3">(0.107)*J5</f>
        <v>8.0250000000000004</v>
      </c>
      <c r="M5">
        <f t="shared" ref="M5:M20" si="4">K5*L5</f>
        <v>78.998099999999994</v>
      </c>
      <c r="N5">
        <f t="shared" ref="N5:N20" si="5">C5/M5</f>
        <v>0.3038047750515519</v>
      </c>
      <c r="O5">
        <f t="shared" ref="O5:O20" si="6">((0.3)^2)*N5</f>
        <v>2.7342429754639672E-2</v>
      </c>
      <c r="P5" s="11">
        <f t="shared" ref="P5:P20" si="7">3.14*O5</f>
        <v>8.5855229429568566E-2</v>
      </c>
      <c r="Q5">
        <f t="shared" ref="Q5:Q20" si="8">(1-EXP(-P5))</f>
        <v>8.2272918523399019E-2</v>
      </c>
      <c r="R5">
        <f t="shared" ref="R5:R20" si="9">Q5*100</f>
        <v>8.2272918523399028</v>
      </c>
    </row>
    <row r="6" spans="1:18" x14ac:dyDescent="0.25">
      <c r="A6" s="2" t="s">
        <v>21</v>
      </c>
      <c r="B6" s="2">
        <v>400</v>
      </c>
      <c r="C6" s="2">
        <v>17</v>
      </c>
      <c r="D6" s="2">
        <v>18</v>
      </c>
      <c r="E6" s="2">
        <f t="shared" si="0"/>
        <v>3.06</v>
      </c>
      <c r="F6" s="2">
        <v>0</v>
      </c>
      <c r="G6" s="3">
        <f t="shared" si="1"/>
        <v>0</v>
      </c>
      <c r="H6" s="4"/>
      <c r="I6">
        <v>67</v>
      </c>
      <c r="J6">
        <v>104</v>
      </c>
      <c r="K6">
        <f t="shared" si="2"/>
        <v>7.1689999999999996</v>
      </c>
      <c r="L6">
        <f t="shared" si="3"/>
        <v>11.128</v>
      </c>
      <c r="M6">
        <f t="shared" si="4"/>
        <v>79.776631999999992</v>
      </c>
      <c r="N6">
        <f t="shared" si="5"/>
        <v>0.21309498250064005</v>
      </c>
      <c r="O6">
        <f t="shared" si="6"/>
        <v>1.9178548425057604E-2</v>
      </c>
      <c r="P6" s="11">
        <f t="shared" si="7"/>
        <v>6.0220642054680876E-2</v>
      </c>
      <c r="Q6">
        <f t="shared" si="8"/>
        <v>5.8443236355230854E-2</v>
      </c>
      <c r="R6">
        <f t="shared" si="9"/>
        <v>5.8443236355230859</v>
      </c>
    </row>
    <row r="7" spans="1:18" x14ac:dyDescent="0.25">
      <c r="A7" s="2" t="s">
        <v>12</v>
      </c>
      <c r="B7" s="2">
        <v>400</v>
      </c>
      <c r="C7" s="2">
        <v>43</v>
      </c>
      <c r="D7" s="2">
        <v>14</v>
      </c>
      <c r="E7" s="2">
        <f t="shared" si="0"/>
        <v>6.0200000000000005</v>
      </c>
      <c r="F7" s="2">
        <v>0</v>
      </c>
      <c r="G7" s="3">
        <f t="shared" si="1"/>
        <v>0</v>
      </c>
      <c r="H7" s="4"/>
      <c r="I7">
        <v>257</v>
      </c>
      <c r="J7">
        <v>89</v>
      </c>
      <c r="K7">
        <f t="shared" si="2"/>
        <v>27.498999999999999</v>
      </c>
      <c r="L7">
        <f t="shared" si="3"/>
        <v>9.5229999999999997</v>
      </c>
      <c r="M7">
        <f t="shared" si="4"/>
        <v>261.87297699999999</v>
      </c>
      <c r="N7">
        <f t="shared" si="5"/>
        <v>0.16420174579525249</v>
      </c>
      <c r="O7">
        <f t="shared" si="6"/>
        <v>1.4778157121572722E-2</v>
      </c>
      <c r="P7" s="11">
        <f t="shared" si="7"/>
        <v>4.6403413361738352E-2</v>
      </c>
      <c r="Q7">
        <f t="shared" si="8"/>
        <v>4.534323679542096E-2</v>
      </c>
      <c r="R7">
        <f t="shared" si="9"/>
        <v>4.534323679542096</v>
      </c>
    </row>
    <row r="8" spans="1:18" x14ac:dyDescent="0.25">
      <c r="A8" s="2" t="s">
        <v>22</v>
      </c>
      <c r="B8" s="2">
        <v>400</v>
      </c>
      <c r="C8" s="2">
        <v>43</v>
      </c>
      <c r="D8" s="2">
        <v>13</v>
      </c>
      <c r="E8" s="2">
        <f t="shared" si="0"/>
        <v>5.59</v>
      </c>
      <c r="F8" s="2">
        <v>0</v>
      </c>
      <c r="G8" s="3">
        <f t="shared" si="1"/>
        <v>0</v>
      </c>
      <c r="H8" s="4"/>
      <c r="I8">
        <v>257</v>
      </c>
      <c r="J8">
        <v>89</v>
      </c>
      <c r="K8">
        <f t="shared" si="2"/>
        <v>27.498999999999999</v>
      </c>
      <c r="L8">
        <f t="shared" si="3"/>
        <v>9.5229999999999997</v>
      </c>
      <c r="M8">
        <f t="shared" si="4"/>
        <v>261.87297699999999</v>
      </c>
      <c r="N8">
        <f t="shared" si="5"/>
        <v>0.16420174579525249</v>
      </c>
      <c r="O8">
        <f t="shared" si="6"/>
        <v>1.4778157121572722E-2</v>
      </c>
      <c r="P8" s="11">
        <f t="shared" si="7"/>
        <v>4.6403413361738352E-2</v>
      </c>
      <c r="Q8">
        <f t="shared" si="8"/>
        <v>4.534323679542096E-2</v>
      </c>
      <c r="R8">
        <f t="shared" si="9"/>
        <v>4.534323679542096</v>
      </c>
    </row>
    <row r="9" spans="1:18" x14ac:dyDescent="0.25">
      <c r="A9" s="2" t="s">
        <v>15</v>
      </c>
      <c r="B9" s="2">
        <v>400</v>
      </c>
      <c r="C9" s="2">
        <v>24</v>
      </c>
      <c r="D9" s="2">
        <v>62</v>
      </c>
      <c r="E9" s="2">
        <f t="shared" si="0"/>
        <v>14.879999999999999</v>
      </c>
      <c r="F9" s="2">
        <v>13</v>
      </c>
      <c r="G9" s="3">
        <f t="shared" si="1"/>
        <v>1.9343999999999999</v>
      </c>
      <c r="H9" s="4"/>
      <c r="I9">
        <v>114</v>
      </c>
      <c r="J9">
        <v>131</v>
      </c>
      <c r="K9">
        <f t="shared" si="2"/>
        <v>12.198</v>
      </c>
      <c r="L9">
        <f t="shared" si="3"/>
        <v>14.016999999999999</v>
      </c>
      <c r="M9">
        <f t="shared" si="4"/>
        <v>170.979366</v>
      </c>
      <c r="N9">
        <f t="shared" si="5"/>
        <v>0.14036781490931485</v>
      </c>
      <c r="O9">
        <f t="shared" si="6"/>
        <v>1.2633103341838337E-2</v>
      </c>
      <c r="P9" s="11">
        <f t="shared" si="7"/>
        <v>3.9667944493372381E-2</v>
      </c>
      <c r="Q9">
        <f t="shared" si="8"/>
        <v>3.889147244909863E-2</v>
      </c>
      <c r="R9">
        <f t="shared" si="9"/>
        <v>3.889147244909863</v>
      </c>
    </row>
    <row r="10" spans="1:18" x14ac:dyDescent="0.25">
      <c r="A10" s="2" t="s">
        <v>52</v>
      </c>
      <c r="B10" s="2">
        <v>400</v>
      </c>
      <c r="C10" s="2">
        <v>16</v>
      </c>
      <c r="D10" s="2">
        <v>25</v>
      </c>
      <c r="E10" s="2">
        <f t="shared" si="0"/>
        <v>4</v>
      </c>
      <c r="F10" s="2">
        <v>0</v>
      </c>
      <c r="G10" s="3">
        <f t="shared" si="1"/>
        <v>0</v>
      </c>
      <c r="H10" s="4"/>
      <c r="I10">
        <v>168</v>
      </c>
      <c r="J10">
        <v>117</v>
      </c>
      <c r="K10">
        <f t="shared" si="2"/>
        <v>17.975999999999999</v>
      </c>
      <c r="L10">
        <f t="shared" si="3"/>
        <v>12.519</v>
      </c>
      <c r="M10">
        <f t="shared" si="4"/>
        <v>225.04154399999999</v>
      </c>
      <c r="N10">
        <f t="shared" si="5"/>
        <v>7.1097983579423013E-2</v>
      </c>
      <c r="O10">
        <f t="shared" si="6"/>
        <v>6.398818522148071E-3</v>
      </c>
      <c r="P10" s="11">
        <f t="shared" si="7"/>
        <v>2.0092290159544945E-2</v>
      </c>
      <c r="Q10">
        <f t="shared" si="8"/>
        <v>1.9891785210910173E-2</v>
      </c>
      <c r="R10">
        <f t="shared" si="9"/>
        <v>1.9891785210910173</v>
      </c>
    </row>
    <row r="11" spans="1:18" x14ac:dyDescent="0.25">
      <c r="A11" s="2" t="s">
        <v>43</v>
      </c>
      <c r="B11" s="2">
        <v>400</v>
      </c>
      <c r="C11" s="2">
        <v>80</v>
      </c>
      <c r="D11" s="2">
        <v>24</v>
      </c>
      <c r="E11" s="2">
        <f t="shared" si="0"/>
        <v>19.2</v>
      </c>
      <c r="F11" s="2">
        <v>36</v>
      </c>
      <c r="G11" s="3">
        <f t="shared" si="1"/>
        <v>6.9119999999999999</v>
      </c>
      <c r="H11" s="4"/>
      <c r="I11">
        <v>237</v>
      </c>
      <c r="J11">
        <v>128</v>
      </c>
      <c r="K11">
        <f t="shared" si="2"/>
        <v>25.358999999999998</v>
      </c>
      <c r="L11">
        <f t="shared" si="3"/>
        <v>13.696</v>
      </c>
      <c r="M11">
        <f t="shared" si="4"/>
        <v>347.31686399999995</v>
      </c>
      <c r="N11">
        <f t="shared" si="5"/>
        <v>0.23033721737162757</v>
      </c>
      <c r="O11">
        <f t="shared" si="6"/>
        <v>2.0730349563446479E-2</v>
      </c>
      <c r="P11" s="11">
        <f t="shared" si="7"/>
        <v>6.5093297629221947E-2</v>
      </c>
      <c r="Q11">
        <f t="shared" si="8"/>
        <v>6.301995871715016E-2</v>
      </c>
      <c r="R11">
        <f t="shared" si="9"/>
        <v>6.3019958717150164</v>
      </c>
    </row>
    <row r="12" spans="1:18" x14ac:dyDescent="0.25">
      <c r="A12" s="2" t="s">
        <v>44</v>
      </c>
      <c r="B12" s="2">
        <v>400</v>
      </c>
      <c r="C12" s="2">
        <v>42</v>
      </c>
      <c r="D12" s="2">
        <v>26</v>
      </c>
      <c r="E12" s="2">
        <f t="shared" si="0"/>
        <v>10.92</v>
      </c>
      <c r="F12" s="2">
        <v>0</v>
      </c>
      <c r="G12" s="3">
        <f t="shared" si="1"/>
        <v>0</v>
      </c>
      <c r="H12" s="4"/>
      <c r="I12">
        <v>241</v>
      </c>
      <c r="J12">
        <v>142</v>
      </c>
      <c r="K12">
        <f t="shared" si="2"/>
        <v>25.786999999999999</v>
      </c>
      <c r="L12">
        <f t="shared" si="3"/>
        <v>15.193999999999999</v>
      </c>
      <c r="M12">
        <f t="shared" si="4"/>
        <v>391.80767799999995</v>
      </c>
      <c r="N12">
        <f t="shared" si="5"/>
        <v>0.10719544908969345</v>
      </c>
      <c r="O12">
        <f t="shared" si="6"/>
        <v>9.6475904180724093E-3</v>
      </c>
      <c r="P12" s="11">
        <f t="shared" si="7"/>
        <v>3.0293433912747365E-2</v>
      </c>
      <c r="Q12">
        <f t="shared" si="8"/>
        <v>2.9839186306235721E-2</v>
      </c>
      <c r="R12">
        <f t="shared" si="9"/>
        <v>2.9839186306235721</v>
      </c>
    </row>
    <row r="13" spans="1:18" x14ac:dyDescent="0.25">
      <c r="A13" s="2" t="s">
        <v>32</v>
      </c>
      <c r="B13" s="2">
        <v>400</v>
      </c>
      <c r="C13" s="2">
        <v>51</v>
      </c>
      <c r="D13" s="2">
        <v>5</v>
      </c>
      <c r="E13" s="2">
        <f t="shared" si="0"/>
        <v>2.5500000000000003</v>
      </c>
      <c r="F13" s="2">
        <v>0</v>
      </c>
      <c r="G13" s="3">
        <f t="shared" si="1"/>
        <v>0</v>
      </c>
      <c r="H13" s="4"/>
      <c r="I13">
        <v>114</v>
      </c>
      <c r="J13">
        <v>175</v>
      </c>
      <c r="K13">
        <f t="shared" si="2"/>
        <v>12.198</v>
      </c>
      <c r="L13">
        <f t="shared" si="3"/>
        <v>18.724999999999998</v>
      </c>
      <c r="M13">
        <f t="shared" si="4"/>
        <v>228.40754999999999</v>
      </c>
      <c r="N13">
        <f t="shared" si="5"/>
        <v>0.22328508843074585</v>
      </c>
      <c r="O13">
        <f t="shared" si="6"/>
        <v>2.0095657958767124E-2</v>
      </c>
      <c r="P13" s="11">
        <f t="shared" si="7"/>
        <v>6.3100365990528776E-2</v>
      </c>
      <c r="Q13">
        <f t="shared" si="8"/>
        <v>6.1150759573667668E-2</v>
      </c>
      <c r="R13">
        <f t="shared" si="9"/>
        <v>6.1150759573667663</v>
      </c>
    </row>
    <row r="14" spans="1:18" x14ac:dyDescent="0.25">
      <c r="A14" s="2" t="s">
        <v>57</v>
      </c>
      <c r="B14" s="2">
        <v>400</v>
      </c>
      <c r="C14" s="2">
        <v>14</v>
      </c>
      <c r="D14" s="2">
        <v>14</v>
      </c>
      <c r="E14" s="2">
        <f t="shared" si="0"/>
        <v>1.9600000000000002</v>
      </c>
      <c r="F14" s="2">
        <v>0</v>
      </c>
      <c r="G14" s="3">
        <f t="shared" si="1"/>
        <v>0</v>
      </c>
      <c r="H14" s="4"/>
      <c r="I14">
        <v>111</v>
      </c>
      <c r="J14">
        <v>127</v>
      </c>
      <c r="K14">
        <f t="shared" si="2"/>
        <v>11.876999999999999</v>
      </c>
      <c r="L14">
        <f t="shared" si="3"/>
        <v>13.589</v>
      </c>
      <c r="M14">
        <f t="shared" si="4"/>
        <v>161.39655299999998</v>
      </c>
      <c r="N14">
        <f t="shared" si="5"/>
        <v>8.6742868665850639E-2</v>
      </c>
      <c r="O14">
        <f t="shared" si="6"/>
        <v>7.806858179926557E-3</v>
      </c>
      <c r="P14" s="11">
        <f t="shared" si="7"/>
        <v>2.451353468496939E-2</v>
      </c>
      <c r="Q14">
        <f t="shared" si="8"/>
        <v>2.4215518106529332E-2</v>
      </c>
      <c r="R14">
        <f t="shared" si="9"/>
        <v>2.4215518106529332</v>
      </c>
    </row>
    <row r="15" spans="1:18" x14ac:dyDescent="0.25">
      <c r="A15" s="2" t="s">
        <v>16</v>
      </c>
      <c r="B15" s="2">
        <v>400</v>
      </c>
      <c r="C15" s="2">
        <v>21</v>
      </c>
      <c r="D15" s="2">
        <v>37</v>
      </c>
      <c r="E15" s="2">
        <f t="shared" si="0"/>
        <v>7.77</v>
      </c>
      <c r="F15" s="2">
        <v>0</v>
      </c>
      <c r="G15" s="3">
        <f t="shared" si="1"/>
        <v>0</v>
      </c>
      <c r="H15" s="4"/>
      <c r="I15">
        <v>121</v>
      </c>
      <c r="J15">
        <v>128</v>
      </c>
      <c r="K15">
        <f t="shared" si="2"/>
        <v>12.946999999999999</v>
      </c>
      <c r="L15">
        <f t="shared" si="3"/>
        <v>13.696</v>
      </c>
      <c r="M15">
        <f t="shared" si="4"/>
        <v>177.32211199999998</v>
      </c>
      <c r="N15">
        <f t="shared" si="5"/>
        <v>0.11842854657630067</v>
      </c>
      <c r="O15">
        <f t="shared" si="6"/>
        <v>1.065856919186706E-2</v>
      </c>
      <c r="P15" s="11">
        <f t="shared" si="7"/>
        <v>3.3467907262462571E-2</v>
      </c>
      <c r="Q15">
        <f t="shared" si="8"/>
        <v>3.2914052831135243E-2</v>
      </c>
      <c r="R15">
        <f t="shared" si="9"/>
        <v>3.2914052831135243</v>
      </c>
    </row>
    <row r="16" spans="1:18" x14ac:dyDescent="0.25">
      <c r="A16" s="2" t="s">
        <v>13</v>
      </c>
      <c r="B16" s="2">
        <v>400</v>
      </c>
      <c r="C16" s="2">
        <v>23</v>
      </c>
      <c r="D16" s="2">
        <v>30</v>
      </c>
      <c r="E16" s="2">
        <f t="shared" si="0"/>
        <v>6.8999999999999995</v>
      </c>
      <c r="F16" s="2">
        <v>0</v>
      </c>
      <c r="G16" s="3">
        <f t="shared" si="1"/>
        <v>0</v>
      </c>
      <c r="H16" s="4"/>
      <c r="I16">
        <v>117</v>
      </c>
      <c r="J16">
        <v>136</v>
      </c>
      <c r="K16">
        <f t="shared" si="2"/>
        <v>12.519</v>
      </c>
      <c r="L16">
        <f t="shared" si="3"/>
        <v>14.552</v>
      </c>
      <c r="M16">
        <f t="shared" si="4"/>
        <v>182.17648800000001</v>
      </c>
      <c r="N16">
        <f t="shared" si="5"/>
        <v>0.12625119878257834</v>
      </c>
      <c r="O16">
        <f t="shared" si="6"/>
        <v>1.1362607890432051E-2</v>
      </c>
      <c r="P16" s="11">
        <f t="shared" si="7"/>
        <v>3.5678588775956643E-2</v>
      </c>
      <c r="Q16">
        <f t="shared" si="8"/>
        <v>3.5049610467881243E-2</v>
      </c>
      <c r="R16">
        <f t="shared" si="9"/>
        <v>3.5049610467881243</v>
      </c>
    </row>
    <row r="17" spans="1:19" x14ac:dyDescent="0.25">
      <c r="A17" s="2" t="s">
        <v>37</v>
      </c>
      <c r="B17" s="2">
        <v>400</v>
      </c>
      <c r="C17" s="2">
        <v>16</v>
      </c>
      <c r="D17" s="2">
        <v>31</v>
      </c>
      <c r="E17" s="2">
        <f t="shared" si="0"/>
        <v>4.96</v>
      </c>
      <c r="F17" s="2">
        <v>0</v>
      </c>
      <c r="G17" s="3">
        <f t="shared" si="1"/>
        <v>0</v>
      </c>
      <c r="H17" s="4"/>
      <c r="I17">
        <v>117</v>
      </c>
      <c r="J17">
        <v>136</v>
      </c>
      <c r="K17">
        <f t="shared" si="2"/>
        <v>12.519</v>
      </c>
      <c r="L17">
        <f t="shared" si="3"/>
        <v>14.552</v>
      </c>
      <c r="M17">
        <f t="shared" si="4"/>
        <v>182.17648800000001</v>
      </c>
      <c r="N17">
        <f t="shared" si="5"/>
        <v>8.7826920892228419E-2</v>
      </c>
      <c r="O17">
        <f t="shared" si="6"/>
        <v>7.9044228803005576E-3</v>
      </c>
      <c r="P17" s="11">
        <f t="shared" si="7"/>
        <v>2.481988784414375E-2</v>
      </c>
      <c r="Q17">
        <f t="shared" si="8"/>
        <v>2.4514406980117753E-2</v>
      </c>
      <c r="R17">
        <f t="shared" si="9"/>
        <v>2.4514406980117753</v>
      </c>
    </row>
    <row r="18" spans="1:19" x14ac:dyDescent="0.25">
      <c r="A18" s="2" t="s">
        <v>58</v>
      </c>
      <c r="B18" s="2">
        <v>400</v>
      </c>
      <c r="C18" s="2">
        <v>30</v>
      </c>
      <c r="D18" s="2">
        <v>33</v>
      </c>
      <c r="E18" s="2">
        <f t="shared" si="0"/>
        <v>9.9</v>
      </c>
      <c r="F18" s="2">
        <v>0</v>
      </c>
      <c r="G18" s="3">
        <f t="shared" si="1"/>
        <v>0</v>
      </c>
      <c r="H18" s="4"/>
      <c r="I18">
        <v>117</v>
      </c>
      <c r="J18">
        <v>136</v>
      </c>
      <c r="K18">
        <f t="shared" si="2"/>
        <v>12.519</v>
      </c>
      <c r="L18">
        <f t="shared" si="3"/>
        <v>14.552</v>
      </c>
      <c r="M18">
        <f t="shared" si="4"/>
        <v>182.17648800000001</v>
      </c>
      <c r="N18">
        <f t="shared" si="5"/>
        <v>0.16467547667292828</v>
      </c>
      <c r="O18">
        <f t="shared" si="6"/>
        <v>1.4820792900563545E-2</v>
      </c>
      <c r="P18" s="11">
        <f t="shared" si="7"/>
        <v>4.6537289707769533E-2</v>
      </c>
      <c r="Q18">
        <f t="shared" si="8"/>
        <v>4.5471034199877081E-2</v>
      </c>
      <c r="R18">
        <f t="shared" si="9"/>
        <v>4.5471034199877085</v>
      </c>
    </row>
    <row r="19" spans="1:19" x14ac:dyDescent="0.25">
      <c r="A19" s="2" t="s">
        <v>38</v>
      </c>
      <c r="B19" s="2">
        <v>400</v>
      </c>
      <c r="C19" s="2">
        <v>33</v>
      </c>
      <c r="D19" s="2">
        <v>30</v>
      </c>
      <c r="E19" s="2">
        <f t="shared" si="0"/>
        <v>9.9</v>
      </c>
      <c r="F19" s="2">
        <v>10</v>
      </c>
      <c r="G19" s="3">
        <f t="shared" si="1"/>
        <v>0.9900000000000001</v>
      </c>
      <c r="H19" s="4"/>
      <c r="I19">
        <v>117</v>
      </c>
      <c r="J19">
        <v>136</v>
      </c>
      <c r="K19">
        <f t="shared" si="2"/>
        <v>12.519</v>
      </c>
      <c r="L19">
        <f t="shared" si="3"/>
        <v>14.552</v>
      </c>
      <c r="M19">
        <f t="shared" si="4"/>
        <v>182.17648800000001</v>
      </c>
      <c r="N19">
        <f t="shared" si="5"/>
        <v>0.18114302434022111</v>
      </c>
      <c r="O19">
        <f t="shared" si="6"/>
        <v>1.6302872190619901E-2</v>
      </c>
      <c r="P19" s="11">
        <f t="shared" si="7"/>
        <v>5.1191018678546495E-2</v>
      </c>
      <c r="Q19">
        <f t="shared" si="8"/>
        <v>4.9902833107624445E-2</v>
      </c>
      <c r="R19">
        <f t="shared" si="9"/>
        <v>4.9902833107624449</v>
      </c>
    </row>
    <row r="20" spans="1:19" x14ac:dyDescent="0.25">
      <c r="A20" s="2" t="s">
        <v>23</v>
      </c>
      <c r="B20" s="2">
        <v>400</v>
      </c>
      <c r="C20" s="2">
        <v>31</v>
      </c>
      <c r="D20" s="2">
        <v>29</v>
      </c>
      <c r="E20" s="2">
        <f>(D20/100)*C20</f>
        <v>8.99</v>
      </c>
      <c r="F20" s="2">
        <v>11</v>
      </c>
      <c r="G20" s="3">
        <f>(F20/100)*E20</f>
        <v>0.9889</v>
      </c>
      <c r="H20" s="7" t="s">
        <v>7</v>
      </c>
      <c r="I20">
        <v>114</v>
      </c>
      <c r="J20">
        <v>131</v>
      </c>
      <c r="K20">
        <f t="shared" si="2"/>
        <v>12.198</v>
      </c>
      <c r="L20">
        <f t="shared" si="3"/>
        <v>14.016999999999999</v>
      </c>
      <c r="M20">
        <f t="shared" si="4"/>
        <v>170.979366</v>
      </c>
      <c r="N20">
        <f t="shared" si="5"/>
        <v>0.18130842759119833</v>
      </c>
      <c r="O20">
        <f t="shared" si="6"/>
        <v>1.631775848320785E-2</v>
      </c>
      <c r="P20" s="11">
        <f t="shared" si="7"/>
        <v>5.1237761637272651E-2</v>
      </c>
      <c r="Q20">
        <f t="shared" si="8"/>
        <v>4.9947242422362925E-2</v>
      </c>
      <c r="R20">
        <f t="shared" si="9"/>
        <v>4.994724242236293</v>
      </c>
    </row>
    <row r="21" spans="1:19" x14ac:dyDescent="0.25">
      <c r="A21" s="2"/>
      <c r="B21" s="2"/>
      <c r="C21" s="2">
        <f>SUM(C4:C20)</f>
        <v>528</v>
      </c>
      <c r="D21" s="7" t="s">
        <v>18</v>
      </c>
      <c r="E21" s="8">
        <f>SUM(E4:E20)</f>
        <v>130.56</v>
      </c>
      <c r="F21" s="7" t="s">
        <v>19</v>
      </c>
      <c r="G21" s="8">
        <f>SUM(G4:G20)</f>
        <v>10.825299999999999</v>
      </c>
      <c r="H21" s="8">
        <f>(G21/E21)*100</f>
        <v>8.2914368872549016</v>
      </c>
    </row>
    <row r="22" spans="1:19" x14ac:dyDescent="0.25">
      <c r="R22">
        <f>AVERAGE(R4:R20)</f>
        <v>4.6006570214479385</v>
      </c>
      <c r="S22">
        <f>H21-R22</f>
        <v>3.690779865806963</v>
      </c>
    </row>
    <row r="24" spans="1:19" x14ac:dyDescent="0.25">
      <c r="A24" s="1" t="s">
        <v>25</v>
      </c>
      <c r="B24" s="1" t="s">
        <v>1</v>
      </c>
      <c r="C24" s="2" t="s">
        <v>24</v>
      </c>
      <c r="D24" s="2"/>
      <c r="E24" s="2"/>
      <c r="F24" s="2"/>
      <c r="G24" s="3"/>
      <c r="H24" s="4"/>
    </row>
    <row r="25" spans="1:19" x14ac:dyDescent="0.25">
      <c r="A25" s="5" t="s">
        <v>2</v>
      </c>
      <c r="B25" s="5" t="s">
        <v>3</v>
      </c>
      <c r="C25" s="5" t="s">
        <v>4</v>
      </c>
      <c r="D25" s="5" t="s">
        <v>5</v>
      </c>
      <c r="E25" s="5" t="s">
        <v>6</v>
      </c>
      <c r="F25" s="5" t="s">
        <v>7</v>
      </c>
      <c r="G25" s="6" t="s">
        <v>8</v>
      </c>
      <c r="H25" s="4"/>
      <c r="I25" s="9" t="s">
        <v>64</v>
      </c>
      <c r="J25" s="9" t="s">
        <v>65</v>
      </c>
      <c r="K25" s="9" t="s">
        <v>66</v>
      </c>
      <c r="L25" s="9" t="s">
        <v>67</v>
      </c>
      <c r="M25" s="9" t="s">
        <v>68</v>
      </c>
      <c r="N25" s="9" t="s">
        <v>69</v>
      </c>
      <c r="O25" s="9" t="s">
        <v>70</v>
      </c>
      <c r="P25" s="9" t="s">
        <v>71</v>
      </c>
      <c r="Q25" s="9" t="s">
        <v>72</v>
      </c>
      <c r="R25" s="9" t="s">
        <v>73</v>
      </c>
    </row>
    <row r="26" spans="1:19" x14ac:dyDescent="0.25">
      <c r="A26" s="2" t="s">
        <v>41</v>
      </c>
      <c r="B26" s="2">
        <v>400</v>
      </c>
      <c r="C26" s="2">
        <v>20</v>
      </c>
      <c r="D26" s="2">
        <v>30</v>
      </c>
      <c r="E26" s="2">
        <f t="shared" ref="E26:E30" si="10">(D26/100)*C26</f>
        <v>6</v>
      </c>
      <c r="F26" s="2">
        <v>17</v>
      </c>
      <c r="G26" s="3">
        <f t="shared" ref="G26:G30" si="11">(F26/100)*E26</f>
        <v>1.02</v>
      </c>
      <c r="H26" s="4"/>
      <c r="I26">
        <v>175</v>
      </c>
      <c r="J26">
        <v>109</v>
      </c>
      <c r="K26">
        <f t="shared" ref="K26:K30" si="12">(0.107)*I26</f>
        <v>18.724999999999998</v>
      </c>
      <c r="L26">
        <f t="shared" ref="L26:L30" si="13">(0.107)*J26</f>
        <v>11.663</v>
      </c>
      <c r="M26">
        <f t="shared" ref="M26:M30" si="14">K26*L26</f>
        <v>218.38967499999998</v>
      </c>
      <c r="N26">
        <f t="shared" ref="N26:N30" si="15">C26/M26</f>
        <v>9.1579421050926521E-2</v>
      </c>
      <c r="O26">
        <f t="shared" ref="O26:O30" si="16">((0.3)^2)*N26</f>
        <v>8.2421478945833865E-3</v>
      </c>
      <c r="P26" s="11">
        <f t="shared" ref="P26:P30" si="17">3.14*O26</f>
        <v>2.5880344388991835E-2</v>
      </c>
      <c r="Q26">
        <f t="shared" ref="Q26:Q30" si="18">(1-EXP(-P26))</f>
        <v>2.5548318755494237E-2</v>
      </c>
      <c r="R26">
        <f t="shared" ref="R26:R30" si="19">Q26*100</f>
        <v>2.5548318755494237</v>
      </c>
      <c r="S26">
        <f>Q26*E26</f>
        <v>0.15328991253296542</v>
      </c>
    </row>
    <row r="27" spans="1:19" x14ac:dyDescent="0.25">
      <c r="A27" s="2" t="s">
        <v>42</v>
      </c>
      <c r="B27" s="2">
        <v>400</v>
      </c>
      <c r="C27" s="2">
        <v>22</v>
      </c>
      <c r="D27" s="2">
        <v>27</v>
      </c>
      <c r="E27" s="2">
        <f t="shared" si="10"/>
        <v>5.94</v>
      </c>
      <c r="F27" s="2">
        <v>33</v>
      </c>
      <c r="G27" s="3">
        <f t="shared" si="11"/>
        <v>1.9602000000000002</v>
      </c>
      <c r="H27" s="4"/>
      <c r="I27">
        <v>202</v>
      </c>
      <c r="J27">
        <v>149</v>
      </c>
      <c r="K27">
        <f t="shared" si="12"/>
        <v>21.614000000000001</v>
      </c>
      <c r="L27">
        <f t="shared" si="13"/>
        <v>15.943</v>
      </c>
      <c r="M27">
        <f t="shared" si="14"/>
        <v>344.59200199999998</v>
      </c>
      <c r="N27">
        <f t="shared" si="15"/>
        <v>6.3843617589243992E-2</v>
      </c>
      <c r="O27">
        <f t="shared" si="16"/>
        <v>5.7459255830319593E-3</v>
      </c>
      <c r="P27" s="11">
        <f t="shared" si="17"/>
        <v>1.8042206330720352E-2</v>
      </c>
      <c r="Q27">
        <f t="shared" si="18"/>
        <v>1.7880420180265699E-2</v>
      </c>
      <c r="R27">
        <f t="shared" si="19"/>
        <v>1.7880420180265699</v>
      </c>
      <c r="S27">
        <f t="shared" ref="S27:S78" si="20">Q27*E27</f>
        <v>0.10620969587077826</v>
      </c>
    </row>
    <row r="28" spans="1:19" x14ac:dyDescent="0.25">
      <c r="A28" s="2" t="s">
        <v>54</v>
      </c>
      <c r="B28" s="2">
        <v>400</v>
      </c>
      <c r="C28" s="2">
        <v>42</v>
      </c>
      <c r="D28" s="2">
        <v>16</v>
      </c>
      <c r="E28" s="2">
        <f t="shared" si="10"/>
        <v>6.72</v>
      </c>
      <c r="F28" s="2">
        <v>14</v>
      </c>
      <c r="G28" s="3">
        <f t="shared" si="11"/>
        <v>0.94080000000000008</v>
      </c>
      <c r="H28" s="4"/>
      <c r="I28">
        <v>181</v>
      </c>
      <c r="J28">
        <v>133</v>
      </c>
      <c r="K28">
        <f t="shared" si="12"/>
        <v>19.367000000000001</v>
      </c>
      <c r="L28">
        <f t="shared" si="13"/>
        <v>14.231</v>
      </c>
      <c r="M28">
        <f t="shared" si="14"/>
        <v>275.61177700000002</v>
      </c>
      <c r="N28">
        <f t="shared" si="15"/>
        <v>0.15238826314740533</v>
      </c>
      <c r="O28">
        <f t="shared" si="16"/>
        <v>1.371494368326648E-2</v>
      </c>
      <c r="P28" s="11">
        <f t="shared" si="17"/>
        <v>4.306492316545675E-2</v>
      </c>
      <c r="Q28">
        <f t="shared" si="18"/>
        <v>4.2150798553876601E-2</v>
      </c>
      <c r="R28">
        <f t="shared" si="19"/>
        <v>4.2150798553876605</v>
      </c>
      <c r="S28">
        <f t="shared" si="20"/>
        <v>0.28325336628205072</v>
      </c>
    </row>
    <row r="29" spans="1:19" x14ac:dyDescent="0.25">
      <c r="A29" s="2" t="s">
        <v>22</v>
      </c>
      <c r="B29" s="2">
        <v>400</v>
      </c>
      <c r="C29" s="2">
        <v>20</v>
      </c>
      <c r="D29" s="2">
        <v>50</v>
      </c>
      <c r="E29" s="2">
        <f t="shared" si="10"/>
        <v>10</v>
      </c>
      <c r="F29" s="2">
        <v>30</v>
      </c>
      <c r="G29" s="3">
        <f t="shared" si="11"/>
        <v>3</v>
      </c>
      <c r="H29" s="4"/>
      <c r="I29">
        <v>98</v>
      </c>
      <c r="J29">
        <v>109</v>
      </c>
      <c r="K29">
        <f t="shared" si="12"/>
        <v>10.486000000000001</v>
      </c>
      <c r="L29">
        <f t="shared" si="13"/>
        <v>11.663</v>
      </c>
      <c r="M29">
        <f t="shared" si="14"/>
        <v>122.29821800000001</v>
      </c>
      <c r="N29">
        <f t="shared" si="15"/>
        <v>0.16353468044808306</v>
      </c>
      <c r="O29">
        <f t="shared" si="16"/>
        <v>1.4718121240327474E-2</v>
      </c>
      <c r="P29" s="11">
        <f t="shared" si="17"/>
        <v>4.6214900694628268E-2</v>
      </c>
      <c r="Q29">
        <f t="shared" si="18"/>
        <v>4.5163254938917707E-2</v>
      </c>
      <c r="R29">
        <f t="shared" si="19"/>
        <v>4.5163254938917703</v>
      </c>
      <c r="S29">
        <f t="shared" si="20"/>
        <v>0.45163254938917707</v>
      </c>
    </row>
    <row r="30" spans="1:19" x14ac:dyDescent="0.25">
      <c r="A30" s="2" t="s">
        <v>47</v>
      </c>
      <c r="B30" s="2">
        <v>400</v>
      </c>
      <c r="C30" s="2">
        <v>36</v>
      </c>
      <c r="D30" s="2">
        <v>28</v>
      </c>
      <c r="E30" s="2">
        <f t="shared" si="10"/>
        <v>10.080000000000002</v>
      </c>
      <c r="F30" s="2">
        <v>10</v>
      </c>
      <c r="G30" s="3">
        <f t="shared" si="11"/>
        <v>1.0080000000000002</v>
      </c>
      <c r="H30" s="7" t="s">
        <v>7</v>
      </c>
      <c r="I30">
        <v>155</v>
      </c>
      <c r="J30">
        <v>150</v>
      </c>
      <c r="K30">
        <f t="shared" si="12"/>
        <v>16.585000000000001</v>
      </c>
      <c r="L30">
        <f t="shared" si="13"/>
        <v>16.05</v>
      </c>
      <c r="M30">
        <f t="shared" si="14"/>
        <v>266.18925000000002</v>
      </c>
      <c r="N30">
        <f t="shared" si="15"/>
        <v>0.13524212566811017</v>
      </c>
      <c r="O30">
        <f t="shared" si="16"/>
        <v>1.2171791310129914E-2</v>
      </c>
      <c r="P30" s="11">
        <f t="shared" si="17"/>
        <v>3.8219424713807931E-2</v>
      </c>
      <c r="Q30">
        <f t="shared" si="18"/>
        <v>3.7498278946061059E-2</v>
      </c>
      <c r="R30">
        <f t="shared" si="19"/>
        <v>3.7498278946061059</v>
      </c>
      <c r="S30">
        <f t="shared" si="20"/>
        <v>0.37798265177629553</v>
      </c>
    </row>
    <row r="31" spans="1:19" x14ac:dyDescent="0.25">
      <c r="A31" s="2"/>
      <c r="B31" s="2"/>
      <c r="C31" s="2">
        <f>SUM(C26:C30)</f>
        <v>140</v>
      </c>
      <c r="D31" s="7" t="s">
        <v>18</v>
      </c>
      <c r="E31" s="8">
        <f>SUM(E26:E30)</f>
        <v>38.74</v>
      </c>
      <c r="F31" s="7" t="s">
        <v>19</v>
      </c>
      <c r="G31" s="8">
        <f>SUM(G26:G30)</f>
        <v>7.9290000000000003</v>
      </c>
      <c r="H31" s="8">
        <f>(G31/E31)*100</f>
        <v>20.467217346411974</v>
      </c>
      <c r="S31">
        <f t="shared" si="20"/>
        <v>0</v>
      </c>
    </row>
    <row r="32" spans="1:19" x14ac:dyDescent="0.25">
      <c r="G32" s="10">
        <f>G31/5</f>
        <v>1.5858000000000001</v>
      </c>
      <c r="R32">
        <f>AVERAGE(R26:R30)</f>
        <v>3.3648214274923065</v>
      </c>
      <c r="S32">
        <f t="shared" si="20"/>
        <v>0</v>
      </c>
    </row>
    <row r="33" spans="1:19" x14ac:dyDescent="0.25">
      <c r="S33">
        <f t="shared" si="20"/>
        <v>0</v>
      </c>
    </row>
    <row r="34" spans="1:19" x14ac:dyDescent="0.25">
      <c r="S34">
        <f t="shared" si="20"/>
        <v>0</v>
      </c>
    </row>
    <row r="35" spans="1:19" x14ac:dyDescent="0.25">
      <c r="A35" s="1" t="s">
        <v>26</v>
      </c>
      <c r="B35" s="1" t="s">
        <v>1</v>
      </c>
      <c r="C35" s="2" t="s">
        <v>24</v>
      </c>
      <c r="D35" s="2"/>
      <c r="E35" s="2"/>
      <c r="F35" s="2"/>
      <c r="G35" s="3"/>
      <c r="H35" s="4"/>
      <c r="S35">
        <f t="shared" si="20"/>
        <v>0</v>
      </c>
    </row>
    <row r="36" spans="1:19" x14ac:dyDescent="0.25">
      <c r="A36" s="5" t="s">
        <v>2</v>
      </c>
      <c r="B36" s="5" t="s">
        <v>3</v>
      </c>
      <c r="C36" s="5" t="s">
        <v>4</v>
      </c>
      <c r="D36" s="5" t="s">
        <v>5</v>
      </c>
      <c r="E36" s="5" t="s">
        <v>6</v>
      </c>
      <c r="F36" s="5" t="s">
        <v>7</v>
      </c>
      <c r="G36" s="6" t="s">
        <v>8</v>
      </c>
      <c r="H36" s="4"/>
      <c r="I36" s="9" t="s">
        <v>64</v>
      </c>
      <c r="J36" s="9" t="s">
        <v>65</v>
      </c>
      <c r="K36" s="9" t="s">
        <v>66</v>
      </c>
      <c r="L36" s="9" t="s">
        <v>67</v>
      </c>
      <c r="M36" s="9" t="s">
        <v>68</v>
      </c>
      <c r="N36" s="9" t="s">
        <v>69</v>
      </c>
      <c r="O36" s="9" t="s">
        <v>70</v>
      </c>
      <c r="P36" s="9" t="s">
        <v>71</v>
      </c>
      <c r="Q36" s="9" t="s">
        <v>72</v>
      </c>
      <c r="R36" s="9" t="s">
        <v>73</v>
      </c>
      <c r="S36" t="e">
        <f t="shared" si="20"/>
        <v>#VALUE!</v>
      </c>
    </row>
    <row r="37" spans="1:19" x14ac:dyDescent="0.25">
      <c r="A37" s="2" t="s">
        <v>43</v>
      </c>
      <c r="B37" s="2">
        <v>400</v>
      </c>
      <c r="C37" s="2">
        <v>27</v>
      </c>
      <c r="D37" s="2">
        <v>33</v>
      </c>
      <c r="E37" s="2">
        <f t="shared" ref="E37:E39" si="21">(D37/100)*C37</f>
        <v>8.91</v>
      </c>
      <c r="F37" s="2">
        <v>11</v>
      </c>
      <c r="G37" s="3">
        <f t="shared" ref="G37:G39" si="22">(F37/100)*E37</f>
        <v>0.98009999999999997</v>
      </c>
      <c r="H37" s="4"/>
      <c r="I37">
        <v>118</v>
      </c>
      <c r="J37">
        <v>133</v>
      </c>
      <c r="K37">
        <f t="shared" ref="K37:K39" si="23">(0.107)*I37</f>
        <v>12.625999999999999</v>
      </c>
      <c r="L37">
        <f t="shared" ref="L37:L39" si="24">(0.107)*J37</f>
        <v>14.231</v>
      </c>
      <c r="M37">
        <f t="shared" ref="M37:M39" si="25">K37*L37</f>
        <v>179.68060599999998</v>
      </c>
      <c r="N37">
        <f t="shared" ref="N37:N39" si="26">C37/M37</f>
        <v>0.15026663478639427</v>
      </c>
      <c r="O37">
        <f t="shared" ref="O37:O39" si="27">((0.3)^2)*N37</f>
        <v>1.3523997130775484E-2</v>
      </c>
      <c r="P37" s="11">
        <f t="shared" ref="P37:P39" si="28">3.14*O37</f>
        <v>4.2465350990635017E-2</v>
      </c>
      <c r="Q37">
        <f t="shared" ref="Q37:Q39" si="29">(1-EXP(-P37))</f>
        <v>4.1576326623531612E-2</v>
      </c>
      <c r="R37">
        <f t="shared" ref="R37:R39" si="30">Q37*100</f>
        <v>4.1576326623531612</v>
      </c>
      <c r="S37">
        <f t="shared" si="20"/>
        <v>0.37044507021566669</v>
      </c>
    </row>
    <row r="38" spans="1:19" x14ac:dyDescent="0.25">
      <c r="A38" s="2" t="s">
        <v>45</v>
      </c>
      <c r="B38" s="2">
        <v>400</v>
      </c>
      <c r="C38" s="2">
        <v>22</v>
      </c>
      <c r="D38" s="2">
        <v>37</v>
      </c>
      <c r="E38" s="2">
        <f t="shared" si="21"/>
        <v>8.14</v>
      </c>
      <c r="F38" s="2">
        <v>3</v>
      </c>
      <c r="G38" s="3">
        <f t="shared" si="22"/>
        <v>0.2442</v>
      </c>
      <c r="H38" s="4"/>
      <c r="I38">
        <v>138</v>
      </c>
      <c r="J38">
        <v>109</v>
      </c>
      <c r="K38">
        <f t="shared" si="23"/>
        <v>14.766</v>
      </c>
      <c r="L38">
        <f t="shared" si="24"/>
        <v>11.663</v>
      </c>
      <c r="M38">
        <f t="shared" si="25"/>
        <v>172.215858</v>
      </c>
      <c r="N38">
        <f t="shared" si="26"/>
        <v>0.12774665617611125</v>
      </c>
      <c r="O38">
        <f t="shared" si="27"/>
        <v>1.1497199055850012E-2</v>
      </c>
      <c r="P38" s="11">
        <f t="shared" si="28"/>
        <v>3.6101205035369038E-2</v>
      </c>
      <c r="Q38">
        <f t="shared" si="29"/>
        <v>3.5457328031919588E-2</v>
      </c>
      <c r="R38">
        <f t="shared" si="30"/>
        <v>3.5457328031919588</v>
      </c>
      <c r="S38">
        <f t="shared" si="20"/>
        <v>0.28862265017982547</v>
      </c>
    </row>
    <row r="39" spans="1:19" x14ac:dyDescent="0.25">
      <c r="A39" s="2" t="s">
        <v>17</v>
      </c>
      <c r="B39" s="2">
        <v>400</v>
      </c>
      <c r="C39" s="2">
        <v>44</v>
      </c>
      <c r="D39" s="2">
        <v>18</v>
      </c>
      <c r="E39" s="2">
        <f t="shared" si="21"/>
        <v>7.92</v>
      </c>
      <c r="F39" s="2">
        <v>12</v>
      </c>
      <c r="G39" s="3">
        <f t="shared" si="22"/>
        <v>0.95039999999999991</v>
      </c>
      <c r="H39" s="7" t="s">
        <v>7</v>
      </c>
      <c r="I39">
        <v>223</v>
      </c>
      <c r="J39">
        <v>138</v>
      </c>
      <c r="K39">
        <f t="shared" si="23"/>
        <v>23.861000000000001</v>
      </c>
      <c r="L39">
        <f t="shared" si="24"/>
        <v>14.766</v>
      </c>
      <c r="M39">
        <f t="shared" si="25"/>
        <v>352.331526</v>
      </c>
      <c r="N39">
        <f t="shared" si="26"/>
        <v>0.1248823813739563</v>
      </c>
      <c r="O39">
        <f t="shared" si="27"/>
        <v>1.1239414323656067E-2</v>
      </c>
      <c r="P39" s="11">
        <f t="shared" si="28"/>
        <v>3.5291760976280048E-2</v>
      </c>
      <c r="Q39">
        <f t="shared" si="29"/>
        <v>3.4676268627055418E-2</v>
      </c>
      <c r="R39">
        <f t="shared" si="30"/>
        <v>3.4676268627055418</v>
      </c>
      <c r="S39">
        <f t="shared" si="20"/>
        <v>0.2746360475262789</v>
      </c>
    </row>
    <row r="40" spans="1:19" x14ac:dyDescent="0.25">
      <c r="A40" s="2"/>
      <c r="B40" s="2"/>
      <c r="C40" s="2">
        <f>SUM(C37:C39)</f>
        <v>93</v>
      </c>
      <c r="D40" s="7" t="s">
        <v>18</v>
      </c>
      <c r="E40" s="8">
        <f>SUM(E37:E39)</f>
        <v>24.97</v>
      </c>
      <c r="F40" s="7" t="s">
        <v>19</v>
      </c>
      <c r="G40" s="8">
        <f>SUM(G37:G39)</f>
        <v>2.1746999999999996</v>
      </c>
      <c r="H40" s="8">
        <f>(G40/E40)*100</f>
        <v>8.7092511013215841</v>
      </c>
      <c r="P40" s="11"/>
      <c r="S40">
        <f t="shared" si="20"/>
        <v>0</v>
      </c>
    </row>
    <row r="41" spans="1:19" x14ac:dyDescent="0.25">
      <c r="G41">
        <f>G40/3</f>
        <v>0.72489999999999988</v>
      </c>
      <c r="R41">
        <f>AVERAGE(R37:R39)</f>
        <v>3.7236641094168874</v>
      </c>
      <c r="S41">
        <f t="shared" si="20"/>
        <v>0</v>
      </c>
    </row>
    <row r="42" spans="1:19" x14ac:dyDescent="0.25">
      <c r="S42">
        <f t="shared" si="20"/>
        <v>0</v>
      </c>
    </row>
    <row r="43" spans="1:19" x14ac:dyDescent="0.25">
      <c r="A43" s="1" t="s">
        <v>31</v>
      </c>
      <c r="B43" s="1" t="s">
        <v>1</v>
      </c>
      <c r="C43" s="2" t="s">
        <v>24</v>
      </c>
      <c r="D43" s="2"/>
      <c r="E43" s="2"/>
      <c r="F43" s="2"/>
      <c r="G43" s="3"/>
      <c r="H43" s="4"/>
      <c r="S43">
        <f t="shared" si="20"/>
        <v>0</v>
      </c>
    </row>
    <row r="44" spans="1:19" x14ac:dyDescent="0.25">
      <c r="A44" s="5" t="s">
        <v>2</v>
      </c>
      <c r="B44" s="5" t="s">
        <v>3</v>
      </c>
      <c r="C44" s="5" t="s">
        <v>4</v>
      </c>
      <c r="D44" s="5" t="s">
        <v>5</v>
      </c>
      <c r="E44" s="5" t="s">
        <v>6</v>
      </c>
      <c r="F44" s="5" t="s">
        <v>7</v>
      </c>
      <c r="G44" s="6" t="s">
        <v>8</v>
      </c>
      <c r="H44" s="4"/>
      <c r="I44" s="9" t="s">
        <v>64</v>
      </c>
      <c r="J44" s="9" t="s">
        <v>65</v>
      </c>
      <c r="K44" s="9" t="s">
        <v>66</v>
      </c>
      <c r="L44" s="9" t="s">
        <v>67</v>
      </c>
      <c r="M44" s="9" t="s">
        <v>68</v>
      </c>
      <c r="N44" s="9" t="s">
        <v>69</v>
      </c>
      <c r="O44" s="9" t="s">
        <v>70</v>
      </c>
      <c r="P44" s="9" t="s">
        <v>71</v>
      </c>
      <c r="Q44" s="9" t="s">
        <v>72</v>
      </c>
      <c r="R44" s="9" t="s">
        <v>73</v>
      </c>
      <c r="S44" t="e">
        <f t="shared" si="20"/>
        <v>#VALUE!</v>
      </c>
    </row>
    <row r="45" spans="1:19" x14ac:dyDescent="0.25">
      <c r="A45" s="2" t="s">
        <v>9</v>
      </c>
      <c r="B45" s="2">
        <v>400</v>
      </c>
      <c r="C45" s="2">
        <v>39</v>
      </c>
      <c r="D45" s="2">
        <v>15</v>
      </c>
      <c r="E45" s="2">
        <f>(D45/100)*C45</f>
        <v>5.85</v>
      </c>
      <c r="F45" s="2">
        <v>17</v>
      </c>
      <c r="G45" s="3">
        <f>(F45/100)*E45</f>
        <v>0.99450000000000005</v>
      </c>
      <c r="H45" s="4"/>
      <c r="I45" s="10">
        <v>224</v>
      </c>
      <c r="J45" s="10">
        <v>121</v>
      </c>
      <c r="K45">
        <f>(0.107)*I45</f>
        <v>23.968</v>
      </c>
      <c r="L45">
        <f>(0.107)*J45</f>
        <v>12.946999999999999</v>
      </c>
      <c r="M45">
        <f>K45*L45</f>
        <v>310.31369599999999</v>
      </c>
      <c r="N45">
        <f>C45/M45</f>
        <v>0.12567927391770681</v>
      </c>
      <c r="O45">
        <f>((0.3)^2)*N45</f>
        <v>1.1311134652593612E-2</v>
      </c>
      <c r="P45" s="11">
        <f>3.14*O45</f>
        <v>3.5516962809143938E-2</v>
      </c>
      <c r="Q45">
        <f>(1-EXP(-P45))</f>
        <v>3.4893636823890795E-2</v>
      </c>
      <c r="R45">
        <f>Q45*100</f>
        <v>3.4893636823890795</v>
      </c>
      <c r="S45">
        <f t="shared" si="20"/>
        <v>0.20412777541976113</v>
      </c>
    </row>
    <row r="46" spans="1:19" x14ac:dyDescent="0.25">
      <c r="A46" s="2" t="s">
        <v>27</v>
      </c>
      <c r="B46" s="2">
        <v>400</v>
      </c>
      <c r="C46" s="2">
        <v>72</v>
      </c>
      <c r="D46" s="2">
        <v>33</v>
      </c>
      <c r="E46" s="2">
        <f t="shared" ref="E46:E58" si="31">(D46/100)*C46</f>
        <v>23.76</v>
      </c>
      <c r="F46" s="2">
        <v>3</v>
      </c>
      <c r="G46" s="3">
        <f t="shared" ref="G46:G58" si="32">(F46/100)*E46</f>
        <v>0.71279999999999999</v>
      </c>
      <c r="H46" s="4"/>
      <c r="I46">
        <v>130</v>
      </c>
      <c r="J46">
        <v>151</v>
      </c>
      <c r="K46">
        <f t="shared" ref="K46:K58" si="33">(0.107)*I46</f>
        <v>13.91</v>
      </c>
      <c r="L46">
        <f t="shared" ref="L46:L58" si="34">(0.107)*J46</f>
        <v>16.157</v>
      </c>
      <c r="M46">
        <f t="shared" ref="M46:M58" si="35">K46*L46</f>
        <v>224.74387000000002</v>
      </c>
      <c r="N46">
        <f t="shared" ref="N46:N58" si="36">C46/M46</f>
        <v>0.32036468892343978</v>
      </c>
      <c r="O46">
        <f t="shared" ref="O46:O58" si="37">((0.3)^2)*N46</f>
        <v>2.883282200310958E-2</v>
      </c>
      <c r="P46" s="11">
        <f t="shared" ref="P46:P58" si="38">3.14*O46</f>
        <v>9.0535061089764085E-2</v>
      </c>
      <c r="Q46">
        <f t="shared" ref="Q46:Q58" si="39">(1-EXP(-P46))</f>
        <v>8.6557692943213915E-2</v>
      </c>
      <c r="R46">
        <f t="shared" ref="R46:R58" si="40">Q46*100</f>
        <v>8.6557692943213915</v>
      </c>
      <c r="S46">
        <f t="shared" si="20"/>
        <v>2.0566107843307626</v>
      </c>
    </row>
    <row r="47" spans="1:19" x14ac:dyDescent="0.25">
      <c r="A47" s="2" t="s">
        <v>28</v>
      </c>
      <c r="B47" s="2">
        <v>400</v>
      </c>
      <c r="C47" s="2">
        <v>44</v>
      </c>
      <c r="D47" s="2">
        <v>22</v>
      </c>
      <c r="E47" s="2">
        <f t="shared" si="31"/>
        <v>9.68</v>
      </c>
      <c r="F47" s="2">
        <v>20</v>
      </c>
      <c r="G47" s="3">
        <f t="shared" si="32"/>
        <v>1.9359999999999999</v>
      </c>
      <c r="H47" s="4"/>
      <c r="I47">
        <v>124</v>
      </c>
      <c r="J47">
        <v>172</v>
      </c>
      <c r="K47">
        <f t="shared" si="33"/>
        <v>13.267999999999999</v>
      </c>
      <c r="L47">
        <f t="shared" si="34"/>
        <v>18.404</v>
      </c>
      <c r="M47">
        <f t="shared" si="35"/>
        <v>244.18427199999999</v>
      </c>
      <c r="N47">
        <f t="shared" si="36"/>
        <v>0.18019178565276309</v>
      </c>
      <c r="O47">
        <f t="shared" si="37"/>
        <v>1.6217260708748679E-2</v>
      </c>
      <c r="P47" s="11">
        <f t="shared" si="38"/>
        <v>5.0922198625470851E-2</v>
      </c>
      <c r="Q47">
        <f t="shared" si="39"/>
        <v>4.9647393604701273E-2</v>
      </c>
      <c r="R47">
        <f t="shared" si="40"/>
        <v>4.9647393604701273</v>
      </c>
      <c r="S47">
        <f t="shared" si="20"/>
        <v>0.48058677009350831</v>
      </c>
    </row>
    <row r="48" spans="1:19" x14ac:dyDescent="0.25">
      <c r="A48" s="2" t="s">
        <v>29</v>
      </c>
      <c r="B48" s="2">
        <v>400</v>
      </c>
      <c r="C48" s="2">
        <v>78</v>
      </c>
      <c r="D48" s="2">
        <v>40</v>
      </c>
      <c r="E48" s="2">
        <f t="shared" si="31"/>
        <v>31.200000000000003</v>
      </c>
      <c r="F48" s="2">
        <v>13</v>
      </c>
      <c r="G48" s="3">
        <f t="shared" si="32"/>
        <v>4.0560000000000009</v>
      </c>
      <c r="H48" s="4"/>
      <c r="I48">
        <v>140</v>
      </c>
      <c r="J48">
        <v>156</v>
      </c>
      <c r="K48">
        <f t="shared" si="33"/>
        <v>14.98</v>
      </c>
      <c r="L48">
        <f t="shared" si="34"/>
        <v>16.692</v>
      </c>
      <c r="M48">
        <f t="shared" si="35"/>
        <v>250.04616000000001</v>
      </c>
      <c r="N48">
        <f t="shared" si="36"/>
        <v>0.31194240295471842</v>
      </c>
      <c r="O48">
        <f t="shared" si="37"/>
        <v>2.8074816265924656E-2</v>
      </c>
      <c r="P48" s="11">
        <f t="shared" si="38"/>
        <v>8.815492307500343E-2</v>
      </c>
      <c r="Q48">
        <f t="shared" si="39"/>
        <v>8.4380984778570367E-2</v>
      </c>
      <c r="R48">
        <f t="shared" si="40"/>
        <v>8.4380984778570358</v>
      </c>
      <c r="S48">
        <f t="shared" si="20"/>
        <v>2.6326867250913959</v>
      </c>
    </row>
    <row r="49" spans="1:19" x14ac:dyDescent="0.25">
      <c r="A49" s="2" t="s">
        <v>30</v>
      </c>
      <c r="B49" s="2">
        <v>400</v>
      </c>
      <c r="C49" s="2">
        <v>52</v>
      </c>
      <c r="D49" s="2">
        <v>44</v>
      </c>
      <c r="E49" s="2">
        <f t="shared" si="31"/>
        <v>22.88</v>
      </c>
      <c r="F49" s="2">
        <v>13</v>
      </c>
      <c r="G49" s="3">
        <f t="shared" si="32"/>
        <v>2.9744000000000002</v>
      </c>
      <c r="H49" s="4">
        <v>9</v>
      </c>
      <c r="I49" s="10">
        <v>155</v>
      </c>
      <c r="J49" s="10">
        <v>170</v>
      </c>
      <c r="K49">
        <f t="shared" si="33"/>
        <v>16.585000000000001</v>
      </c>
      <c r="L49">
        <f t="shared" si="34"/>
        <v>18.190000000000001</v>
      </c>
      <c r="M49">
        <f t="shared" si="35"/>
        <v>301.68115000000006</v>
      </c>
      <c r="N49">
        <f t="shared" si="36"/>
        <v>0.17236741506719921</v>
      </c>
      <c r="O49">
        <f t="shared" si="37"/>
        <v>1.5513067356047929E-2</v>
      </c>
      <c r="P49" s="11">
        <f t="shared" si="38"/>
        <v>4.8711031497990498E-2</v>
      </c>
      <c r="Q49">
        <f t="shared" si="39"/>
        <v>4.7543680188081971E-2</v>
      </c>
      <c r="R49">
        <f t="shared" si="40"/>
        <v>4.7543680188081971</v>
      </c>
      <c r="S49">
        <f t="shared" si="20"/>
        <v>1.0877994027033155</v>
      </c>
    </row>
    <row r="50" spans="1:19" x14ac:dyDescent="0.25">
      <c r="A50" s="2" t="s">
        <v>32</v>
      </c>
      <c r="B50" s="2">
        <v>400</v>
      </c>
      <c r="C50" s="2">
        <v>46</v>
      </c>
      <c r="D50" s="2">
        <v>22</v>
      </c>
      <c r="E50" s="2">
        <f t="shared" si="31"/>
        <v>10.119999999999999</v>
      </c>
      <c r="F50" s="2">
        <v>30</v>
      </c>
      <c r="G50" s="3">
        <f t="shared" si="32"/>
        <v>3.0359999999999996</v>
      </c>
      <c r="H50" s="4"/>
      <c r="I50">
        <v>250</v>
      </c>
      <c r="J50">
        <v>100</v>
      </c>
      <c r="K50">
        <f t="shared" si="33"/>
        <v>26.75</v>
      </c>
      <c r="L50">
        <f t="shared" si="34"/>
        <v>10.7</v>
      </c>
      <c r="M50">
        <f t="shared" si="35"/>
        <v>286.22499999999997</v>
      </c>
      <c r="N50">
        <f t="shared" si="36"/>
        <v>0.16071272600227096</v>
      </c>
      <c r="O50">
        <f t="shared" si="37"/>
        <v>1.4464145340204387E-2</v>
      </c>
      <c r="P50" s="11">
        <f t="shared" si="38"/>
        <v>4.5417416368241773E-2</v>
      </c>
      <c r="Q50">
        <f t="shared" si="39"/>
        <v>4.4401483890610605E-2</v>
      </c>
      <c r="R50">
        <f t="shared" si="40"/>
        <v>4.4401483890610605</v>
      </c>
      <c r="S50">
        <f t="shared" si="20"/>
        <v>0.44934301697297929</v>
      </c>
    </row>
    <row r="51" spans="1:19" x14ac:dyDescent="0.25">
      <c r="A51" s="2" t="s">
        <v>33</v>
      </c>
      <c r="B51" s="2">
        <v>400</v>
      </c>
      <c r="C51" s="2">
        <v>30</v>
      </c>
      <c r="D51" s="2">
        <v>37</v>
      </c>
      <c r="E51" s="2">
        <f t="shared" si="31"/>
        <v>11.1</v>
      </c>
      <c r="F51" s="2">
        <v>10</v>
      </c>
      <c r="G51" s="3">
        <f t="shared" si="32"/>
        <v>1.1100000000000001</v>
      </c>
      <c r="H51" s="4"/>
      <c r="I51">
        <v>195</v>
      </c>
      <c r="J51">
        <v>110</v>
      </c>
      <c r="K51">
        <f t="shared" si="33"/>
        <v>20.864999999999998</v>
      </c>
      <c r="L51">
        <f t="shared" si="34"/>
        <v>11.77</v>
      </c>
      <c r="M51">
        <f t="shared" si="35"/>
        <v>245.58104999999998</v>
      </c>
      <c r="N51">
        <f t="shared" si="36"/>
        <v>0.12215926269555409</v>
      </c>
      <c r="O51">
        <f t="shared" si="37"/>
        <v>1.0994333642599868E-2</v>
      </c>
      <c r="P51" s="11">
        <f t="shared" si="38"/>
        <v>3.4522207637763584E-2</v>
      </c>
      <c r="Q51">
        <f t="shared" si="39"/>
        <v>3.3933114615178228E-2</v>
      </c>
      <c r="R51">
        <f t="shared" si="40"/>
        <v>3.3933114615178228</v>
      </c>
      <c r="S51">
        <f t="shared" si="20"/>
        <v>0.37665757222847834</v>
      </c>
    </row>
    <row r="52" spans="1:19" x14ac:dyDescent="0.25">
      <c r="A52" s="2" t="s">
        <v>34</v>
      </c>
      <c r="B52" s="2">
        <v>400</v>
      </c>
      <c r="C52" s="2">
        <v>18</v>
      </c>
      <c r="D52" s="2">
        <v>23</v>
      </c>
      <c r="E52" s="2">
        <f t="shared" si="31"/>
        <v>4.1400000000000006</v>
      </c>
      <c r="F52" s="2">
        <v>50</v>
      </c>
      <c r="G52" s="3">
        <f t="shared" si="32"/>
        <v>2.0700000000000003</v>
      </c>
      <c r="H52" s="4"/>
      <c r="I52">
        <v>117</v>
      </c>
      <c r="J52">
        <v>100</v>
      </c>
      <c r="K52">
        <f t="shared" si="33"/>
        <v>12.519</v>
      </c>
      <c r="L52">
        <f t="shared" si="34"/>
        <v>10.7</v>
      </c>
      <c r="M52">
        <f t="shared" si="35"/>
        <v>133.95329999999998</v>
      </c>
      <c r="N52">
        <f t="shared" si="36"/>
        <v>0.1343751889651095</v>
      </c>
      <c r="O52">
        <f t="shared" si="37"/>
        <v>1.2093767006859855E-2</v>
      </c>
      <c r="P52" s="11">
        <f t="shared" si="38"/>
        <v>3.7974428401539945E-2</v>
      </c>
      <c r="Q52">
        <f t="shared" si="39"/>
        <v>3.7262440685278841E-2</v>
      </c>
      <c r="R52">
        <f t="shared" si="40"/>
        <v>3.7262440685278841</v>
      </c>
      <c r="S52">
        <f t="shared" si="20"/>
        <v>0.15426650443705442</v>
      </c>
    </row>
    <row r="53" spans="1:19" x14ac:dyDescent="0.25">
      <c r="A53" s="2" t="s">
        <v>45</v>
      </c>
      <c r="B53" s="2">
        <v>400</v>
      </c>
      <c r="C53" s="2">
        <v>50</v>
      </c>
      <c r="D53" s="2">
        <v>30</v>
      </c>
      <c r="E53" s="2">
        <f t="shared" si="31"/>
        <v>15</v>
      </c>
      <c r="F53" s="2">
        <v>13</v>
      </c>
      <c r="G53" s="3">
        <f t="shared" si="32"/>
        <v>1.9500000000000002</v>
      </c>
      <c r="H53" s="4"/>
      <c r="I53">
        <v>114</v>
      </c>
      <c r="J53">
        <v>240</v>
      </c>
      <c r="K53">
        <f t="shared" si="33"/>
        <v>12.198</v>
      </c>
      <c r="L53">
        <f t="shared" si="34"/>
        <v>25.68</v>
      </c>
      <c r="M53">
        <f t="shared" si="35"/>
        <v>313.24464</v>
      </c>
      <c r="N53">
        <f t="shared" si="36"/>
        <v>0.15961965063472436</v>
      </c>
      <c r="O53">
        <f t="shared" si="37"/>
        <v>1.4365768557125192E-2</v>
      </c>
      <c r="P53" s="11">
        <f t="shared" si="38"/>
        <v>4.5108513269373103E-2</v>
      </c>
      <c r="Q53">
        <f t="shared" si="39"/>
        <v>4.4106250950872727E-2</v>
      </c>
      <c r="R53">
        <f t="shared" si="40"/>
        <v>4.4106250950872727</v>
      </c>
      <c r="S53">
        <f t="shared" si="20"/>
        <v>0.66159376426309091</v>
      </c>
    </row>
    <row r="54" spans="1:19" x14ac:dyDescent="0.25">
      <c r="A54" s="2" t="s">
        <v>11</v>
      </c>
      <c r="B54" s="2">
        <v>400</v>
      </c>
      <c r="C54" s="2">
        <v>36</v>
      </c>
      <c r="D54" s="2">
        <v>25</v>
      </c>
      <c r="E54" s="2">
        <f t="shared" si="31"/>
        <v>9</v>
      </c>
      <c r="F54" s="2">
        <v>11</v>
      </c>
      <c r="G54" s="3">
        <f t="shared" si="32"/>
        <v>0.99</v>
      </c>
      <c r="H54" s="4"/>
      <c r="I54">
        <v>259</v>
      </c>
      <c r="J54">
        <v>100</v>
      </c>
      <c r="K54">
        <f t="shared" si="33"/>
        <v>27.713000000000001</v>
      </c>
      <c r="L54">
        <f t="shared" si="34"/>
        <v>10.7</v>
      </c>
      <c r="M54">
        <f t="shared" si="35"/>
        <v>296.52909999999997</v>
      </c>
      <c r="N54">
        <f t="shared" si="36"/>
        <v>0.12140461087967422</v>
      </c>
      <c r="O54">
        <f t="shared" si="37"/>
        <v>1.0926414979170679E-2</v>
      </c>
      <c r="P54" s="11">
        <f t="shared" si="38"/>
        <v>3.4308943034595932E-2</v>
      </c>
      <c r="Q54">
        <f t="shared" si="39"/>
        <v>3.3727064773445337E-2</v>
      </c>
      <c r="R54">
        <f t="shared" si="40"/>
        <v>3.3727064773445337</v>
      </c>
      <c r="S54">
        <f t="shared" si="20"/>
        <v>0.30354358296100803</v>
      </c>
    </row>
    <row r="55" spans="1:19" x14ac:dyDescent="0.25">
      <c r="A55" s="2" t="s">
        <v>22</v>
      </c>
      <c r="B55" s="2">
        <v>400</v>
      </c>
      <c r="C55" s="2">
        <v>25</v>
      </c>
      <c r="D55" s="2">
        <v>24</v>
      </c>
      <c r="E55" s="2">
        <f t="shared" si="31"/>
        <v>6</v>
      </c>
      <c r="F55" s="2">
        <v>16</v>
      </c>
      <c r="G55" s="3">
        <f t="shared" si="32"/>
        <v>0.96</v>
      </c>
      <c r="H55" s="4"/>
      <c r="I55">
        <v>115</v>
      </c>
      <c r="J55">
        <v>135</v>
      </c>
      <c r="K55">
        <f t="shared" si="33"/>
        <v>12.305</v>
      </c>
      <c r="L55">
        <f t="shared" si="34"/>
        <v>14.445</v>
      </c>
      <c r="M55">
        <f t="shared" si="35"/>
        <v>177.74572499999999</v>
      </c>
      <c r="N55">
        <f t="shared" si="36"/>
        <v>0.14065035882016291</v>
      </c>
      <c r="O55">
        <f t="shared" si="37"/>
        <v>1.2658532293814662E-2</v>
      </c>
      <c r="P55" s="11">
        <f t="shared" si="38"/>
        <v>3.9747791402578038E-2</v>
      </c>
      <c r="Q55">
        <f t="shared" si="39"/>
        <v>3.8968210930728664E-2</v>
      </c>
      <c r="R55">
        <f t="shared" si="40"/>
        <v>3.8968210930728664</v>
      </c>
      <c r="S55">
        <f t="shared" si="20"/>
        <v>0.23380926558437198</v>
      </c>
    </row>
    <row r="56" spans="1:19" x14ac:dyDescent="0.25">
      <c r="A56" s="2" t="s">
        <v>50</v>
      </c>
      <c r="B56" s="2">
        <v>400</v>
      </c>
      <c r="C56" s="2">
        <v>17</v>
      </c>
      <c r="D56" s="2">
        <v>42</v>
      </c>
      <c r="E56" s="2">
        <f t="shared" si="31"/>
        <v>7.14</v>
      </c>
      <c r="F56" s="2">
        <v>29</v>
      </c>
      <c r="G56" s="3">
        <f t="shared" si="32"/>
        <v>2.0705999999999998</v>
      </c>
      <c r="H56" s="4"/>
      <c r="I56">
        <v>119</v>
      </c>
      <c r="J56">
        <v>119</v>
      </c>
      <c r="K56">
        <f t="shared" si="33"/>
        <v>12.733000000000001</v>
      </c>
      <c r="L56">
        <f t="shared" si="34"/>
        <v>12.733000000000001</v>
      </c>
      <c r="M56">
        <f t="shared" si="35"/>
        <v>162.129289</v>
      </c>
      <c r="N56">
        <f t="shared" si="36"/>
        <v>0.10485458922847679</v>
      </c>
      <c r="O56">
        <f t="shared" si="37"/>
        <v>9.4369130305629115E-3</v>
      </c>
      <c r="P56" s="11">
        <f t="shared" si="38"/>
        <v>2.9631906915967544E-2</v>
      </c>
      <c r="Q56">
        <f t="shared" si="39"/>
        <v>2.9197186410040321E-2</v>
      </c>
      <c r="R56">
        <f t="shared" si="40"/>
        <v>2.9197186410040321</v>
      </c>
      <c r="S56">
        <f t="shared" si="20"/>
        <v>0.20846791096768788</v>
      </c>
    </row>
    <row r="57" spans="1:19" x14ac:dyDescent="0.25">
      <c r="A57" s="2" t="s">
        <v>49</v>
      </c>
      <c r="B57" s="2">
        <v>400</v>
      </c>
      <c r="C57" s="2">
        <v>25</v>
      </c>
      <c r="D57" s="2">
        <v>16</v>
      </c>
      <c r="E57" s="2">
        <f t="shared" si="31"/>
        <v>4</v>
      </c>
      <c r="F57" s="2">
        <v>50</v>
      </c>
      <c r="G57" s="3">
        <f t="shared" si="32"/>
        <v>2</v>
      </c>
      <c r="H57" s="4"/>
      <c r="I57">
        <v>110</v>
      </c>
      <c r="J57">
        <v>131</v>
      </c>
      <c r="K57">
        <f t="shared" si="33"/>
        <v>11.77</v>
      </c>
      <c r="L57">
        <f t="shared" si="34"/>
        <v>14.016999999999999</v>
      </c>
      <c r="M57">
        <f t="shared" si="35"/>
        <v>164.98008999999999</v>
      </c>
      <c r="N57">
        <f t="shared" si="36"/>
        <v>0.15153343654982854</v>
      </c>
      <c r="O57">
        <f t="shared" si="37"/>
        <v>1.3638009289484568E-2</v>
      </c>
      <c r="P57" s="11">
        <f t="shared" si="38"/>
        <v>4.2823349168981548E-2</v>
      </c>
      <c r="Q57">
        <f t="shared" si="39"/>
        <v>4.19193791429322E-2</v>
      </c>
      <c r="R57">
        <f t="shared" si="40"/>
        <v>4.19193791429322</v>
      </c>
      <c r="S57">
        <f t="shared" si="20"/>
        <v>0.1676775165717288</v>
      </c>
    </row>
    <row r="58" spans="1:19" x14ac:dyDescent="0.25">
      <c r="A58" s="2" t="s">
        <v>51</v>
      </c>
      <c r="B58" s="2">
        <v>400</v>
      </c>
      <c r="C58" s="2">
        <v>48</v>
      </c>
      <c r="D58" s="2">
        <v>29</v>
      </c>
      <c r="E58" s="2">
        <f t="shared" si="31"/>
        <v>13.919999999999998</v>
      </c>
      <c r="F58" s="2">
        <v>14</v>
      </c>
      <c r="G58" s="3">
        <f t="shared" si="32"/>
        <v>1.9487999999999999</v>
      </c>
      <c r="H58" s="7" t="s">
        <v>7</v>
      </c>
      <c r="I58">
        <v>208</v>
      </c>
      <c r="J58">
        <v>220</v>
      </c>
      <c r="K58">
        <f t="shared" si="33"/>
        <v>22.256</v>
      </c>
      <c r="L58">
        <f t="shared" si="34"/>
        <v>23.54</v>
      </c>
      <c r="M58">
        <f t="shared" si="35"/>
        <v>523.90624000000003</v>
      </c>
      <c r="N58">
        <f t="shared" si="36"/>
        <v>9.1619447021665551E-2</v>
      </c>
      <c r="O58">
        <f t="shared" si="37"/>
        <v>8.2457502319498999E-3</v>
      </c>
      <c r="P58" s="11">
        <f t="shared" si="38"/>
        <v>2.5891655728322686E-2</v>
      </c>
      <c r="Q58">
        <f t="shared" si="39"/>
        <v>2.5559341046783812E-2</v>
      </c>
      <c r="R58">
        <f t="shared" si="40"/>
        <v>2.5559341046783812</v>
      </c>
      <c r="S58">
        <f t="shared" si="20"/>
        <v>0.35578602737123061</v>
      </c>
    </row>
    <row r="59" spans="1:19" x14ac:dyDescent="0.25">
      <c r="A59" s="2"/>
      <c r="B59" s="2"/>
      <c r="C59" s="2">
        <f>SUM(C45:C58)</f>
        <v>580</v>
      </c>
      <c r="D59" s="7" t="s">
        <v>18</v>
      </c>
      <c r="E59" s="8">
        <f>SUM(E45:E58)</f>
        <v>173.79</v>
      </c>
      <c r="F59" s="7" t="s">
        <v>19</v>
      </c>
      <c r="G59" s="8">
        <f>SUM(G45:G58)</f>
        <v>26.809099999999994</v>
      </c>
      <c r="H59" s="8">
        <f>(G59/E59)*100</f>
        <v>15.426146498647791</v>
      </c>
      <c r="P59" s="11"/>
      <c r="S59">
        <f t="shared" si="20"/>
        <v>0</v>
      </c>
    </row>
    <row r="60" spans="1:19" x14ac:dyDescent="0.25">
      <c r="R60">
        <f>AVERAGE(R45:R58)</f>
        <v>4.5149847198880648</v>
      </c>
      <c r="S60">
        <f t="shared" si="20"/>
        <v>0</v>
      </c>
    </row>
    <row r="61" spans="1:19" x14ac:dyDescent="0.25">
      <c r="S61">
        <f t="shared" si="20"/>
        <v>0</v>
      </c>
    </row>
    <row r="62" spans="1:19" x14ac:dyDescent="0.25">
      <c r="A62" s="1" t="s">
        <v>35</v>
      </c>
      <c r="B62" s="1" t="s">
        <v>1</v>
      </c>
      <c r="C62" s="2" t="s">
        <v>24</v>
      </c>
      <c r="D62" s="2"/>
      <c r="E62" s="2"/>
      <c r="F62" s="2"/>
      <c r="G62" s="3"/>
      <c r="H62" s="4"/>
      <c r="S62">
        <f t="shared" si="20"/>
        <v>0</v>
      </c>
    </row>
    <row r="63" spans="1:19" x14ac:dyDescent="0.25">
      <c r="A63" s="5" t="s">
        <v>2</v>
      </c>
      <c r="B63" s="5" t="s">
        <v>3</v>
      </c>
      <c r="C63" s="5" t="s">
        <v>4</v>
      </c>
      <c r="D63" s="5" t="s">
        <v>5</v>
      </c>
      <c r="E63" s="5" t="s">
        <v>6</v>
      </c>
      <c r="F63" s="5" t="s">
        <v>7</v>
      </c>
      <c r="G63" s="6" t="s">
        <v>8</v>
      </c>
      <c r="H63" s="4"/>
      <c r="I63" s="9" t="s">
        <v>64</v>
      </c>
      <c r="J63" s="9" t="s">
        <v>65</v>
      </c>
      <c r="K63" s="9" t="s">
        <v>66</v>
      </c>
      <c r="L63" s="9" t="s">
        <v>67</v>
      </c>
      <c r="M63" s="9" t="s">
        <v>68</v>
      </c>
      <c r="N63" s="9" t="s">
        <v>69</v>
      </c>
      <c r="O63" s="9" t="s">
        <v>70</v>
      </c>
      <c r="P63" s="9" t="s">
        <v>71</v>
      </c>
      <c r="Q63" s="9" t="s">
        <v>72</v>
      </c>
      <c r="R63" s="9" t="s">
        <v>73</v>
      </c>
      <c r="S63" t="e">
        <f t="shared" si="20"/>
        <v>#VALUE!</v>
      </c>
    </row>
    <row r="64" spans="1:19" x14ac:dyDescent="0.25">
      <c r="A64" s="2" t="s">
        <v>36</v>
      </c>
      <c r="B64" s="2">
        <v>400</v>
      </c>
      <c r="C64" s="2">
        <v>23</v>
      </c>
      <c r="D64" s="2">
        <v>30</v>
      </c>
      <c r="E64" s="2">
        <f>(D64/100)*C64</f>
        <v>6.8999999999999995</v>
      </c>
      <c r="F64" s="2">
        <v>29</v>
      </c>
      <c r="G64" s="3">
        <f>(F64/100)*E64</f>
        <v>2.0009999999999999</v>
      </c>
      <c r="H64" s="4"/>
      <c r="I64" s="10">
        <v>120</v>
      </c>
      <c r="J64" s="10">
        <v>134</v>
      </c>
      <c r="K64">
        <f>(0.107)*I64</f>
        <v>12.84</v>
      </c>
      <c r="L64">
        <f>(0.107)*J64</f>
        <v>14.337999999999999</v>
      </c>
      <c r="M64">
        <f>K64*L64</f>
        <v>184.09992</v>
      </c>
      <c r="N64">
        <f>C64/M64</f>
        <v>0.12493215640723798</v>
      </c>
      <c r="O64">
        <f>((0.3)^2)*N64</f>
        <v>1.1243894076651419E-2</v>
      </c>
      <c r="P64" s="11">
        <f>3.14*O64</f>
        <v>3.5305827400685455E-2</v>
      </c>
      <c r="Q64">
        <f>(1-EXP(-P64))</f>
        <v>3.4689847184848466E-2</v>
      </c>
      <c r="R64">
        <f>Q64*100</f>
        <v>3.4689847184848466</v>
      </c>
      <c r="S64">
        <f t="shared" si="20"/>
        <v>0.2393599455754544</v>
      </c>
    </row>
    <row r="65" spans="1:19" x14ac:dyDescent="0.25">
      <c r="A65" s="2" t="s">
        <v>37</v>
      </c>
      <c r="B65" s="2">
        <v>400</v>
      </c>
      <c r="C65" s="2">
        <v>19</v>
      </c>
      <c r="D65" s="2">
        <v>26</v>
      </c>
      <c r="E65" s="2">
        <f t="shared" ref="E65:E67" si="41">(D65/100)*C65</f>
        <v>4.9400000000000004</v>
      </c>
      <c r="F65" s="2">
        <v>80</v>
      </c>
      <c r="G65" s="3">
        <f t="shared" ref="G65:G67" si="42">(F65/100)*E65</f>
        <v>3.9520000000000004</v>
      </c>
      <c r="H65" s="4"/>
      <c r="I65">
        <v>66</v>
      </c>
      <c r="J65">
        <v>135</v>
      </c>
      <c r="K65">
        <f t="shared" ref="K65:K67" si="43">(0.107)*I65</f>
        <v>7.0620000000000003</v>
      </c>
      <c r="L65">
        <f t="shared" ref="L65:L67" si="44">(0.107)*J65</f>
        <v>14.445</v>
      </c>
      <c r="M65">
        <f t="shared" ref="M65:M67" si="45">K65*L65</f>
        <v>102.01059000000001</v>
      </c>
      <c r="N65">
        <f t="shared" ref="N65:N67" si="46">C65/M65</f>
        <v>0.18625517213457934</v>
      </c>
      <c r="O65">
        <f t="shared" ref="O65:O67" si="47">((0.3)^2)*N65</f>
        <v>1.676296549211214E-2</v>
      </c>
      <c r="P65" s="11">
        <f t="shared" ref="P65:P67" si="48">3.14*O65</f>
        <v>5.2635711645232126E-2</v>
      </c>
      <c r="Q65">
        <f t="shared" ref="Q65:Q67" si="49">(1-EXP(-P65))</f>
        <v>5.1274440787756337E-2</v>
      </c>
      <c r="R65">
        <f t="shared" ref="R65:R67" si="50">Q65*100</f>
        <v>5.1274440787756337</v>
      </c>
      <c r="S65">
        <f t="shared" si="20"/>
        <v>0.25329573749151635</v>
      </c>
    </row>
    <row r="66" spans="1:19" x14ac:dyDescent="0.25">
      <c r="A66" s="2" t="s">
        <v>38</v>
      </c>
      <c r="B66" s="2">
        <v>400</v>
      </c>
      <c r="C66" s="2">
        <v>21</v>
      </c>
      <c r="D66" s="2">
        <v>37</v>
      </c>
      <c r="E66" s="2">
        <f t="shared" si="41"/>
        <v>7.77</v>
      </c>
      <c r="F66" s="2">
        <v>27</v>
      </c>
      <c r="G66" s="3">
        <f t="shared" si="42"/>
        <v>2.0979000000000001</v>
      </c>
      <c r="H66" s="4"/>
      <c r="I66">
        <v>80</v>
      </c>
      <c r="J66">
        <v>95</v>
      </c>
      <c r="K66">
        <f t="shared" si="43"/>
        <v>8.56</v>
      </c>
      <c r="L66">
        <f t="shared" si="44"/>
        <v>10.164999999999999</v>
      </c>
      <c r="M66">
        <f t="shared" si="45"/>
        <v>87.0124</v>
      </c>
      <c r="N66">
        <f t="shared" si="46"/>
        <v>0.24134491175970321</v>
      </c>
      <c r="O66">
        <f t="shared" si="47"/>
        <v>2.1721042058373288E-2</v>
      </c>
      <c r="P66" s="11">
        <f t="shared" si="48"/>
        <v>6.8204072063292126E-2</v>
      </c>
      <c r="Q66">
        <f t="shared" si="49"/>
        <v>6.5930163432776023E-2</v>
      </c>
      <c r="R66">
        <f t="shared" si="50"/>
        <v>6.5930163432776023</v>
      </c>
      <c r="S66">
        <f t="shared" si="20"/>
        <v>0.5122773698726697</v>
      </c>
    </row>
    <row r="67" spans="1:19" x14ac:dyDescent="0.25">
      <c r="A67" s="2" t="s">
        <v>12</v>
      </c>
      <c r="B67" s="2">
        <v>400</v>
      </c>
      <c r="C67" s="2">
        <v>16</v>
      </c>
      <c r="D67" s="2">
        <v>32</v>
      </c>
      <c r="E67" s="2">
        <f t="shared" si="41"/>
        <v>5.12</v>
      </c>
      <c r="F67" s="2">
        <v>20</v>
      </c>
      <c r="G67" s="3">
        <f t="shared" si="42"/>
        <v>1.024</v>
      </c>
      <c r="H67" s="7" t="s">
        <v>7</v>
      </c>
      <c r="I67">
        <v>111</v>
      </c>
      <c r="J67">
        <v>127</v>
      </c>
      <c r="K67">
        <f t="shared" si="43"/>
        <v>11.876999999999999</v>
      </c>
      <c r="L67">
        <f t="shared" si="44"/>
        <v>13.589</v>
      </c>
      <c r="M67">
        <f t="shared" si="45"/>
        <v>161.39655299999998</v>
      </c>
      <c r="N67">
        <f t="shared" si="46"/>
        <v>9.9134707046686435E-2</v>
      </c>
      <c r="O67">
        <f t="shared" si="47"/>
        <v>8.9221236342017785E-3</v>
      </c>
      <c r="P67" s="11">
        <f t="shared" si="48"/>
        <v>2.8015468211393585E-2</v>
      </c>
      <c r="Q67">
        <f t="shared" si="49"/>
        <v>2.7626674191238543E-2</v>
      </c>
      <c r="R67">
        <f t="shared" si="50"/>
        <v>2.7626674191238543</v>
      </c>
      <c r="S67">
        <f t="shared" si="20"/>
        <v>0.14144857185914134</v>
      </c>
    </row>
    <row r="68" spans="1:19" x14ac:dyDescent="0.25">
      <c r="A68" s="2"/>
      <c r="B68" s="2"/>
      <c r="C68" s="2">
        <f>SUM(C64:C67)</f>
        <v>79</v>
      </c>
      <c r="D68" s="7" t="s">
        <v>18</v>
      </c>
      <c r="E68" s="8">
        <f>SUM(E64:E67)</f>
        <v>24.73</v>
      </c>
      <c r="F68" s="7" t="s">
        <v>19</v>
      </c>
      <c r="G68" s="8">
        <f>SUM(G64:G67)</f>
        <v>9.0748999999999995</v>
      </c>
      <c r="H68" s="8">
        <f>(G68/E68)*100</f>
        <v>36.695915891629596</v>
      </c>
      <c r="S68">
        <f t="shared" si="20"/>
        <v>0</v>
      </c>
    </row>
    <row r="69" spans="1:19" x14ac:dyDescent="0.25">
      <c r="G69" s="10">
        <f>G68/4</f>
        <v>2.2687249999999999</v>
      </c>
      <c r="R69">
        <f>AVERAGE(R64:R67)</f>
        <v>4.4880281399154835</v>
      </c>
      <c r="S69">
        <f t="shared" si="20"/>
        <v>0</v>
      </c>
    </row>
    <row r="70" spans="1:19" x14ac:dyDescent="0.25">
      <c r="S70">
        <f t="shared" si="20"/>
        <v>0</v>
      </c>
    </row>
    <row r="71" spans="1:19" x14ac:dyDescent="0.25">
      <c r="A71" s="1" t="s">
        <v>39</v>
      </c>
      <c r="B71" s="1" t="s">
        <v>1</v>
      </c>
      <c r="C71" s="2" t="s">
        <v>24</v>
      </c>
      <c r="D71" s="2"/>
      <c r="E71" s="2"/>
      <c r="F71" s="2"/>
      <c r="G71" s="3"/>
      <c r="H71" s="4"/>
      <c r="S71">
        <f t="shared" si="20"/>
        <v>0</v>
      </c>
    </row>
    <row r="72" spans="1:19" x14ac:dyDescent="0.25">
      <c r="A72" s="5" t="s">
        <v>2</v>
      </c>
      <c r="B72" s="5" t="s">
        <v>3</v>
      </c>
      <c r="C72" s="5" t="s">
        <v>4</v>
      </c>
      <c r="D72" s="5" t="s">
        <v>5</v>
      </c>
      <c r="E72" s="5" t="s">
        <v>6</v>
      </c>
      <c r="F72" s="5" t="s">
        <v>7</v>
      </c>
      <c r="G72" s="6" t="s">
        <v>8</v>
      </c>
      <c r="H72" s="4"/>
      <c r="I72" s="9" t="s">
        <v>64</v>
      </c>
      <c r="J72" s="9" t="s">
        <v>65</v>
      </c>
      <c r="K72" s="9" t="s">
        <v>66</v>
      </c>
      <c r="L72" s="9" t="s">
        <v>67</v>
      </c>
      <c r="M72" s="9" t="s">
        <v>68</v>
      </c>
      <c r="N72" s="9" t="s">
        <v>69</v>
      </c>
      <c r="O72" s="9" t="s">
        <v>70</v>
      </c>
      <c r="P72" s="9" t="s">
        <v>71</v>
      </c>
      <c r="Q72" s="9" t="s">
        <v>72</v>
      </c>
      <c r="R72" s="9" t="s">
        <v>73</v>
      </c>
      <c r="S72" t="e">
        <f t="shared" si="20"/>
        <v>#VALUE!</v>
      </c>
    </row>
    <row r="73" spans="1:19" x14ac:dyDescent="0.25">
      <c r="A73" s="2" t="s">
        <v>53</v>
      </c>
      <c r="B73" s="2">
        <v>400</v>
      </c>
      <c r="C73" s="2">
        <v>21</v>
      </c>
      <c r="D73" s="2">
        <v>33</v>
      </c>
      <c r="E73" s="2">
        <f t="shared" ref="E73:E78" si="51">(D73/100)*C73</f>
        <v>6.9300000000000006</v>
      </c>
      <c r="F73" s="2">
        <v>13</v>
      </c>
      <c r="G73" s="3">
        <f t="shared" ref="G73:G78" si="52">(F73/100)*E73</f>
        <v>0.90090000000000015</v>
      </c>
      <c r="H73" s="4"/>
      <c r="I73">
        <v>154</v>
      </c>
      <c r="J73">
        <v>137</v>
      </c>
      <c r="K73">
        <f t="shared" ref="K73:K78" si="53">(0.107)*I73</f>
        <v>16.477999999999998</v>
      </c>
      <c r="L73">
        <f t="shared" ref="L73:L78" si="54">(0.107)*J73</f>
        <v>14.658999999999999</v>
      </c>
      <c r="M73">
        <f t="shared" ref="M73:M78" si="55">K73*L73</f>
        <v>241.55100199999995</v>
      </c>
      <c r="N73">
        <f t="shared" ref="N73:N78" si="56">C73/M73</f>
        <v>8.6938161407419889E-2</v>
      </c>
      <c r="O73">
        <f t="shared" ref="O73:O78" si="57">((0.3)^2)*N73</f>
        <v>7.8244345266677891E-3</v>
      </c>
      <c r="P73" s="11">
        <f t="shared" ref="P73:P78" si="58">3.14*O73</f>
        <v>2.4568724413736857E-2</v>
      </c>
      <c r="Q73">
        <f t="shared" ref="Q73:Q78" si="59">(1-EXP(-P73))</f>
        <v>2.4269369901373961E-2</v>
      </c>
      <c r="R73">
        <f t="shared" ref="R73:R78" si="60">Q73*100</f>
        <v>2.4269369901373961</v>
      </c>
      <c r="S73">
        <f t="shared" si="20"/>
        <v>0.16818673341652157</v>
      </c>
    </row>
    <row r="74" spans="1:19" x14ac:dyDescent="0.25">
      <c r="A74" s="2" t="s">
        <v>54</v>
      </c>
      <c r="B74" s="2">
        <v>400</v>
      </c>
      <c r="C74" s="2">
        <v>43</v>
      </c>
      <c r="D74" s="2">
        <v>19</v>
      </c>
      <c r="E74" s="2">
        <f t="shared" si="51"/>
        <v>8.17</v>
      </c>
      <c r="F74" s="2">
        <v>0</v>
      </c>
      <c r="G74" s="3">
        <f t="shared" si="52"/>
        <v>0</v>
      </c>
      <c r="H74" s="4"/>
      <c r="I74">
        <v>192</v>
      </c>
      <c r="J74">
        <v>233</v>
      </c>
      <c r="K74">
        <f t="shared" si="53"/>
        <v>20.544</v>
      </c>
      <c r="L74">
        <f t="shared" si="54"/>
        <v>24.931000000000001</v>
      </c>
      <c r="M74">
        <f t="shared" si="55"/>
        <v>512.18246399999998</v>
      </c>
      <c r="N74">
        <f t="shared" si="56"/>
        <v>8.3954455730838928E-2</v>
      </c>
      <c r="O74">
        <f t="shared" si="57"/>
        <v>7.5559010157755036E-3</v>
      </c>
      <c r="P74" s="11">
        <f t="shared" si="58"/>
        <v>2.3725529189535081E-2</v>
      </c>
      <c r="Q74">
        <f t="shared" si="59"/>
        <v>2.3446291534859331E-2</v>
      </c>
      <c r="R74">
        <f t="shared" si="60"/>
        <v>2.3446291534859331</v>
      </c>
      <c r="S74">
        <f t="shared" si="20"/>
        <v>0.19155620183980074</v>
      </c>
    </row>
    <row r="75" spans="1:19" x14ac:dyDescent="0.25">
      <c r="A75" s="2" t="s">
        <v>12</v>
      </c>
      <c r="B75" s="2">
        <v>400</v>
      </c>
      <c r="C75" s="2">
        <v>10</v>
      </c>
      <c r="D75" s="2">
        <v>20</v>
      </c>
      <c r="E75" s="2">
        <f t="shared" si="51"/>
        <v>2</v>
      </c>
      <c r="F75" s="2">
        <v>0</v>
      </c>
      <c r="G75" s="3">
        <f t="shared" si="52"/>
        <v>0</v>
      </c>
      <c r="H75" s="4"/>
      <c r="I75">
        <v>104</v>
      </c>
      <c r="J75">
        <v>154</v>
      </c>
      <c r="K75">
        <f t="shared" si="53"/>
        <v>11.128</v>
      </c>
      <c r="L75">
        <f t="shared" si="54"/>
        <v>16.477999999999998</v>
      </c>
      <c r="M75">
        <f t="shared" si="55"/>
        <v>183.36718399999998</v>
      </c>
      <c r="N75">
        <f t="shared" si="56"/>
        <v>5.4535385131943788E-2</v>
      </c>
      <c r="O75">
        <f t="shared" si="57"/>
        <v>4.9081846618749406E-3</v>
      </c>
      <c r="P75" s="11">
        <f t="shared" si="58"/>
        <v>1.5411699838287314E-2</v>
      </c>
      <c r="Q75">
        <f t="shared" si="59"/>
        <v>1.5293547347983383E-2</v>
      </c>
      <c r="R75">
        <f t="shared" si="60"/>
        <v>1.5293547347983383</v>
      </c>
      <c r="S75">
        <f t="shared" si="20"/>
        <v>3.0587094695966766E-2</v>
      </c>
    </row>
    <row r="76" spans="1:19" x14ac:dyDescent="0.25">
      <c r="A76" s="2" t="s">
        <v>22</v>
      </c>
      <c r="B76" s="2">
        <v>400</v>
      </c>
      <c r="C76" s="2">
        <v>15</v>
      </c>
      <c r="D76" s="2">
        <v>20</v>
      </c>
      <c r="E76" s="2">
        <f t="shared" si="51"/>
        <v>3</v>
      </c>
      <c r="F76" s="2">
        <v>0</v>
      </c>
      <c r="G76" s="3">
        <f t="shared" si="52"/>
        <v>0</v>
      </c>
      <c r="H76" s="4"/>
      <c r="I76">
        <v>132</v>
      </c>
      <c r="J76">
        <v>172</v>
      </c>
      <c r="K76">
        <f t="shared" si="53"/>
        <v>14.124000000000001</v>
      </c>
      <c r="L76">
        <f t="shared" si="54"/>
        <v>18.404</v>
      </c>
      <c r="M76">
        <f t="shared" si="55"/>
        <v>259.93809600000003</v>
      </c>
      <c r="N76">
        <f t="shared" si="56"/>
        <v>5.7706047058219578E-2</v>
      </c>
      <c r="O76">
        <f t="shared" si="57"/>
        <v>5.1935442352397622E-3</v>
      </c>
      <c r="P76" s="11">
        <f t="shared" si="58"/>
        <v>1.6307728898652854E-2</v>
      </c>
      <c r="Q76">
        <f t="shared" si="59"/>
        <v>1.6175477768839763E-2</v>
      </c>
      <c r="R76">
        <f t="shared" si="60"/>
        <v>1.6175477768839763</v>
      </c>
      <c r="S76">
        <f t="shared" si="20"/>
        <v>4.852643330651929E-2</v>
      </c>
    </row>
    <row r="77" spans="1:19" x14ac:dyDescent="0.25">
      <c r="A77" s="2" t="s">
        <v>50</v>
      </c>
      <c r="B77" s="2">
        <v>400</v>
      </c>
      <c r="C77" s="2">
        <v>16</v>
      </c>
      <c r="D77" s="2">
        <v>18</v>
      </c>
      <c r="E77" s="2">
        <f t="shared" si="51"/>
        <v>2.88</v>
      </c>
      <c r="F77" s="2">
        <v>0</v>
      </c>
      <c r="G77" s="3">
        <f t="shared" si="52"/>
        <v>0</v>
      </c>
      <c r="H77" s="4"/>
      <c r="I77">
        <v>106</v>
      </c>
      <c r="J77">
        <v>239</v>
      </c>
      <c r="K77">
        <f t="shared" si="53"/>
        <v>11.342000000000001</v>
      </c>
      <c r="L77">
        <f t="shared" si="54"/>
        <v>25.573</v>
      </c>
      <c r="M77">
        <f t="shared" si="55"/>
        <v>290.04896600000001</v>
      </c>
      <c r="N77">
        <f t="shared" si="56"/>
        <v>5.5163099598844974E-2</v>
      </c>
      <c r="O77">
        <f t="shared" si="57"/>
        <v>4.9646789638960473E-3</v>
      </c>
      <c r="P77" s="11">
        <f t="shared" si="58"/>
        <v>1.5589091946633589E-2</v>
      </c>
      <c r="Q77">
        <f t="shared" si="59"/>
        <v>1.5468211009285859E-2</v>
      </c>
      <c r="R77">
        <f t="shared" si="60"/>
        <v>1.5468211009285859</v>
      </c>
      <c r="S77">
        <f t="shared" si="20"/>
        <v>4.4548447706743273E-2</v>
      </c>
    </row>
    <row r="78" spans="1:19" x14ac:dyDescent="0.25">
      <c r="A78" s="2" t="s">
        <v>47</v>
      </c>
      <c r="B78" s="2">
        <v>400</v>
      </c>
      <c r="C78" s="2">
        <v>72</v>
      </c>
      <c r="D78" s="2">
        <v>13</v>
      </c>
      <c r="E78" s="2">
        <f t="shared" si="51"/>
        <v>9.36</v>
      </c>
      <c r="F78" s="2">
        <v>0</v>
      </c>
      <c r="G78" s="3">
        <f t="shared" si="52"/>
        <v>0</v>
      </c>
      <c r="H78" s="7" t="s">
        <v>7</v>
      </c>
      <c r="I78">
        <v>250</v>
      </c>
      <c r="J78">
        <v>227</v>
      </c>
      <c r="K78">
        <f t="shared" si="53"/>
        <v>26.75</v>
      </c>
      <c r="L78">
        <f t="shared" si="54"/>
        <v>24.288999999999998</v>
      </c>
      <c r="M78">
        <f t="shared" si="55"/>
        <v>649.73074999999994</v>
      </c>
      <c r="N78">
        <f t="shared" si="56"/>
        <v>0.11081513380735021</v>
      </c>
      <c r="O78">
        <f t="shared" si="57"/>
        <v>9.9733620426615179E-3</v>
      </c>
      <c r="P78" s="11">
        <f t="shared" si="58"/>
        <v>3.1316356813957169E-2</v>
      </c>
      <c r="Q78">
        <f t="shared" si="59"/>
        <v>3.0831078619247498E-2</v>
      </c>
      <c r="R78">
        <f t="shared" si="60"/>
        <v>3.0831078619247498</v>
      </c>
      <c r="S78">
        <f t="shared" si="20"/>
        <v>0.28857889587615659</v>
      </c>
    </row>
    <row r="79" spans="1:19" x14ac:dyDescent="0.25">
      <c r="A79" s="2"/>
      <c r="B79" s="2"/>
      <c r="C79" s="2">
        <f>SUM(C73:C78)</f>
        <v>177</v>
      </c>
      <c r="D79" s="7" t="s">
        <v>18</v>
      </c>
      <c r="E79" s="8">
        <f>SUM(E73:E78)</f>
        <v>32.340000000000003</v>
      </c>
      <c r="F79" s="7" t="s">
        <v>19</v>
      </c>
      <c r="G79" s="8">
        <f>SUM(G73:G78)</f>
        <v>0.90090000000000015</v>
      </c>
      <c r="H79" s="8">
        <f>(G79/E79)*100</f>
        <v>2.7857142857142856</v>
      </c>
    </row>
    <row r="80" spans="1:19" x14ac:dyDescent="0.25">
      <c r="R80">
        <f>AVERAGE(R73:R78)</f>
        <v>2.0913996030264967</v>
      </c>
      <c r="S80">
        <f>H79-R80</f>
        <v>0.69431468268778884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E32" workbookViewId="0">
      <selection activeCell="R62" sqref="R62"/>
    </sheetView>
  </sheetViews>
  <sheetFormatPr defaultRowHeight="15" x14ac:dyDescent="0.25"/>
  <cols>
    <col min="3" max="3" width="21.85546875" bestFit="1" customWidth="1"/>
    <col min="4" max="4" width="17.85546875" bestFit="1" customWidth="1"/>
    <col min="5" max="5" width="19.85546875" bestFit="1" customWidth="1"/>
    <col min="6" max="6" width="12" bestFit="1" customWidth="1"/>
    <col min="7" max="7" width="17.42578125" bestFit="1" customWidth="1"/>
  </cols>
  <sheetData>
    <row r="1" spans="1:20" x14ac:dyDescent="0.25">
      <c r="A1" t="s">
        <v>60</v>
      </c>
    </row>
    <row r="2" spans="1:20" x14ac:dyDescent="0.25">
      <c r="A2" s="1" t="s">
        <v>0</v>
      </c>
      <c r="B2" s="1" t="s">
        <v>1</v>
      </c>
      <c r="C2" s="2" t="s">
        <v>24</v>
      </c>
      <c r="D2" s="2"/>
      <c r="E2" s="2"/>
      <c r="F2" s="2"/>
      <c r="G2" s="3"/>
      <c r="H2" s="4"/>
    </row>
    <row r="3" spans="1:20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4"/>
      <c r="J3" s="9" t="s">
        <v>64</v>
      </c>
      <c r="K3" s="9" t="s">
        <v>65</v>
      </c>
      <c r="L3" s="9" t="s">
        <v>66</v>
      </c>
      <c r="M3" s="9" t="s">
        <v>67</v>
      </c>
      <c r="N3" s="9" t="s">
        <v>68</v>
      </c>
      <c r="O3" s="9" t="s">
        <v>69</v>
      </c>
      <c r="P3" s="9" t="s">
        <v>70</v>
      </c>
      <c r="Q3" s="9" t="s">
        <v>71</v>
      </c>
      <c r="R3" s="9" t="s">
        <v>72</v>
      </c>
      <c r="S3" s="9" t="s">
        <v>73</v>
      </c>
    </row>
    <row r="4" spans="1:20" x14ac:dyDescent="0.25">
      <c r="A4" s="2" t="s">
        <v>41</v>
      </c>
      <c r="B4" s="2">
        <v>400</v>
      </c>
      <c r="C4" s="2">
        <v>22</v>
      </c>
      <c r="D4" s="2">
        <v>13</v>
      </c>
      <c r="E4" s="2">
        <f>(D4/100)*C4</f>
        <v>2.8600000000000003</v>
      </c>
      <c r="F4" s="2">
        <v>33</v>
      </c>
      <c r="G4" s="3">
        <f>(F4/100)*E4</f>
        <v>0.94380000000000019</v>
      </c>
      <c r="H4" s="4"/>
      <c r="J4" s="10">
        <v>127</v>
      </c>
      <c r="K4" s="10">
        <v>145</v>
      </c>
      <c r="L4">
        <f>(0.107)*J4</f>
        <v>13.589</v>
      </c>
      <c r="M4">
        <f>(0.107)*K4</f>
        <v>15.515000000000001</v>
      </c>
      <c r="N4">
        <f>L4*M4</f>
        <v>210.83333500000001</v>
      </c>
      <c r="O4">
        <f>D4/N4</f>
        <v>6.1660078563951948E-2</v>
      </c>
      <c r="P4">
        <f>((0.3)^2)*O4</f>
        <v>5.5494070707556749E-3</v>
      </c>
      <c r="Q4" s="11">
        <f>3.14*P4</f>
        <v>1.742513820217282E-2</v>
      </c>
      <c r="R4">
        <f>(1-EXP(-Q4))</f>
        <v>1.7274198468323898E-2</v>
      </c>
      <c r="S4">
        <f>R4*100</f>
        <v>1.7274198468323898</v>
      </c>
    </row>
    <row r="5" spans="1:20" x14ac:dyDescent="0.25">
      <c r="A5" s="2" t="s">
        <v>42</v>
      </c>
      <c r="B5" s="2">
        <v>400</v>
      </c>
      <c r="C5" s="2">
        <v>13</v>
      </c>
      <c r="D5" s="2">
        <v>8</v>
      </c>
      <c r="E5" s="2">
        <f t="shared" ref="E5:E10" si="0">(D5/100)*C5</f>
        <v>1.04</v>
      </c>
      <c r="F5" s="2">
        <v>100</v>
      </c>
      <c r="G5" s="3">
        <f t="shared" ref="G5:G10" si="1">(F5/100)*E5</f>
        <v>1.04</v>
      </c>
      <c r="H5" s="4"/>
      <c r="J5">
        <v>70</v>
      </c>
      <c r="K5">
        <v>102</v>
      </c>
      <c r="L5">
        <f t="shared" ref="L5:L10" si="2">(0.107)*J5</f>
        <v>7.49</v>
      </c>
      <c r="M5">
        <f t="shared" ref="M5:M10" si="3">(0.107)*K5</f>
        <v>10.914</v>
      </c>
      <c r="N5">
        <f t="shared" ref="N5:N10" si="4">L5*M5</f>
        <v>81.745859999999993</v>
      </c>
      <c r="O5">
        <f t="shared" ref="O5:O10" si="5">D5/N5</f>
        <v>9.7864283279911674E-2</v>
      </c>
      <c r="P5">
        <f t="shared" ref="P5:P10" si="6">((0.3)^2)*O5</f>
        <v>8.8077854951920508E-3</v>
      </c>
      <c r="Q5" s="11">
        <f t="shared" ref="Q5:Q10" si="7">3.14*P5</f>
        <v>2.765644645490304E-2</v>
      </c>
      <c r="R5">
        <f t="shared" ref="R5:R10" si="8">(1-EXP(-Q5))</f>
        <v>2.7277508336523426E-2</v>
      </c>
      <c r="S5">
        <f t="shared" ref="S5:S10" si="9">R5*100</f>
        <v>2.7277508336523426</v>
      </c>
    </row>
    <row r="6" spans="1:20" x14ac:dyDescent="0.25">
      <c r="A6" s="2" t="s">
        <v>56</v>
      </c>
      <c r="B6" s="2">
        <v>400</v>
      </c>
      <c r="C6" s="2">
        <v>12</v>
      </c>
      <c r="D6" s="2">
        <v>17</v>
      </c>
      <c r="E6" s="2">
        <f t="shared" si="0"/>
        <v>2.04</v>
      </c>
      <c r="F6" s="2">
        <v>0</v>
      </c>
      <c r="G6" s="3">
        <f t="shared" si="1"/>
        <v>0</v>
      </c>
      <c r="H6" s="4"/>
      <c r="J6">
        <v>109</v>
      </c>
      <c r="K6">
        <v>142</v>
      </c>
      <c r="L6">
        <f t="shared" si="2"/>
        <v>11.663</v>
      </c>
      <c r="M6">
        <f t="shared" si="3"/>
        <v>15.193999999999999</v>
      </c>
      <c r="N6">
        <f t="shared" si="4"/>
        <v>177.20762199999999</v>
      </c>
      <c r="O6">
        <f t="shared" si="5"/>
        <v>9.5932668178347322E-2</v>
      </c>
      <c r="P6">
        <f t="shared" si="6"/>
        <v>8.6339401360512585E-3</v>
      </c>
      <c r="Q6" s="11">
        <f t="shared" si="7"/>
        <v>2.7110572027200953E-2</v>
      </c>
      <c r="R6">
        <f t="shared" si="8"/>
        <v>2.6746379051315161E-2</v>
      </c>
      <c r="S6">
        <f t="shared" si="9"/>
        <v>2.6746379051315161</v>
      </c>
    </row>
    <row r="7" spans="1:20" x14ac:dyDescent="0.25">
      <c r="A7" s="2" t="s">
        <v>54</v>
      </c>
      <c r="B7" s="2">
        <v>400</v>
      </c>
      <c r="C7" s="2">
        <v>25</v>
      </c>
      <c r="D7" s="2">
        <v>20</v>
      </c>
      <c r="E7" s="2">
        <f t="shared" si="0"/>
        <v>5</v>
      </c>
      <c r="F7" s="2">
        <v>20</v>
      </c>
      <c r="G7" s="3">
        <f t="shared" si="1"/>
        <v>1</v>
      </c>
      <c r="H7" s="4"/>
      <c r="J7">
        <v>126</v>
      </c>
      <c r="K7">
        <v>138</v>
      </c>
      <c r="L7">
        <f t="shared" si="2"/>
        <v>13.481999999999999</v>
      </c>
      <c r="M7">
        <f t="shared" si="3"/>
        <v>14.766</v>
      </c>
      <c r="N7">
        <f t="shared" si="4"/>
        <v>199.07521199999999</v>
      </c>
      <c r="O7">
        <f t="shared" si="5"/>
        <v>0.10046454201440208</v>
      </c>
      <c r="P7">
        <f t="shared" si="6"/>
        <v>9.0418087812961876E-3</v>
      </c>
      <c r="Q7" s="11">
        <f t="shared" si="7"/>
        <v>2.8391279573270031E-2</v>
      </c>
      <c r="R7">
        <f t="shared" si="8"/>
        <v>2.7992034477489547E-2</v>
      </c>
      <c r="S7">
        <f t="shared" si="9"/>
        <v>2.7992034477489547</v>
      </c>
    </row>
    <row r="8" spans="1:20" x14ac:dyDescent="0.25">
      <c r="A8" s="2" t="s">
        <v>46</v>
      </c>
      <c r="B8" s="2">
        <v>400</v>
      </c>
      <c r="C8" s="2">
        <v>31</v>
      </c>
      <c r="D8" s="2">
        <v>22</v>
      </c>
      <c r="E8" s="2">
        <f t="shared" si="0"/>
        <v>6.82</v>
      </c>
      <c r="F8" s="2">
        <v>0</v>
      </c>
      <c r="G8" s="3">
        <f t="shared" si="1"/>
        <v>0</v>
      </c>
      <c r="H8" s="4"/>
      <c r="J8">
        <v>175</v>
      </c>
      <c r="K8">
        <v>153</v>
      </c>
      <c r="L8">
        <f t="shared" si="2"/>
        <v>18.724999999999998</v>
      </c>
      <c r="M8">
        <f t="shared" si="3"/>
        <v>16.370999999999999</v>
      </c>
      <c r="N8">
        <f t="shared" si="4"/>
        <v>306.54697499999992</v>
      </c>
      <c r="O8">
        <f t="shared" si="5"/>
        <v>7.1767141071935242E-2</v>
      </c>
      <c r="P8">
        <f t="shared" si="6"/>
        <v>6.4590426964741716E-3</v>
      </c>
      <c r="Q8" s="11">
        <f t="shared" si="7"/>
        <v>2.0281394066928901E-2</v>
      </c>
      <c r="R8">
        <f t="shared" si="8"/>
        <v>2.0077109980614627E-2</v>
      </c>
      <c r="S8">
        <f t="shared" si="9"/>
        <v>2.0077109980614627</v>
      </c>
    </row>
    <row r="9" spans="1:20" x14ac:dyDescent="0.25">
      <c r="A9" s="2" t="s">
        <v>47</v>
      </c>
      <c r="B9" s="2">
        <v>400</v>
      </c>
      <c r="C9" s="2">
        <v>19</v>
      </c>
      <c r="D9" s="2">
        <v>5</v>
      </c>
      <c r="E9" s="2">
        <f t="shared" si="0"/>
        <v>0.95000000000000007</v>
      </c>
      <c r="F9" s="2">
        <v>0</v>
      </c>
      <c r="G9" s="3">
        <f t="shared" si="1"/>
        <v>0</v>
      </c>
      <c r="H9" s="4"/>
      <c r="J9">
        <v>138</v>
      </c>
      <c r="K9">
        <v>148</v>
      </c>
      <c r="L9">
        <f t="shared" si="2"/>
        <v>14.766</v>
      </c>
      <c r="M9">
        <f t="shared" si="3"/>
        <v>15.836</v>
      </c>
      <c r="N9">
        <f t="shared" si="4"/>
        <v>233.83437599999999</v>
      </c>
      <c r="O9">
        <f t="shared" si="5"/>
        <v>2.1382655901713957E-2</v>
      </c>
      <c r="P9">
        <f t="shared" si="6"/>
        <v>1.9244390311542561E-3</v>
      </c>
      <c r="Q9" s="11">
        <f t="shared" si="7"/>
        <v>6.0427385578243646E-3</v>
      </c>
      <c r="R9">
        <f t="shared" si="8"/>
        <v>6.0245179324840414E-3</v>
      </c>
      <c r="S9">
        <f t="shared" si="9"/>
        <v>0.60245179324840414</v>
      </c>
    </row>
    <row r="10" spans="1:20" x14ac:dyDescent="0.25">
      <c r="A10" s="2" t="s">
        <v>48</v>
      </c>
      <c r="B10" s="2">
        <v>400</v>
      </c>
      <c r="C10" s="2">
        <v>23</v>
      </c>
      <c r="D10" s="2">
        <v>21</v>
      </c>
      <c r="E10" s="2">
        <f t="shared" si="0"/>
        <v>4.83</v>
      </c>
      <c r="F10" s="2">
        <v>0</v>
      </c>
      <c r="G10" s="3">
        <f t="shared" si="1"/>
        <v>0</v>
      </c>
      <c r="H10" s="7" t="s">
        <v>7</v>
      </c>
      <c r="J10">
        <v>168</v>
      </c>
      <c r="K10">
        <v>152</v>
      </c>
      <c r="L10">
        <f t="shared" si="2"/>
        <v>17.975999999999999</v>
      </c>
      <c r="M10">
        <f t="shared" si="3"/>
        <v>16.263999999999999</v>
      </c>
      <c r="N10">
        <f t="shared" si="4"/>
        <v>292.36166399999996</v>
      </c>
      <c r="O10">
        <f t="shared" si="5"/>
        <v>7.1828842785625971E-2</v>
      </c>
      <c r="P10">
        <f t="shared" si="6"/>
        <v>6.464595850706337E-3</v>
      </c>
      <c r="Q10" s="11">
        <f t="shared" si="7"/>
        <v>2.0298830971217898E-2</v>
      </c>
      <c r="R10">
        <f t="shared" si="8"/>
        <v>2.009419665328871E-2</v>
      </c>
      <c r="S10">
        <f t="shared" si="9"/>
        <v>2.009419665328871</v>
      </c>
    </row>
    <row r="11" spans="1:20" x14ac:dyDescent="0.25">
      <c r="A11" s="2"/>
      <c r="B11" s="2"/>
      <c r="C11" s="2">
        <f>SUM(C4:C10)</f>
        <v>145</v>
      </c>
      <c r="D11" s="7" t="s">
        <v>18</v>
      </c>
      <c r="E11" s="8">
        <f>SUM(E4:E10)</f>
        <v>23.54</v>
      </c>
      <c r="F11" s="7" t="s">
        <v>19</v>
      </c>
      <c r="G11" s="8">
        <f>SUM(G4:G10)</f>
        <v>2.9838000000000005</v>
      </c>
      <c r="H11" s="8">
        <f>(G11/E11)*100</f>
        <v>12.675446049277827</v>
      </c>
      <c r="Q11" s="11"/>
    </row>
    <row r="12" spans="1:20" x14ac:dyDescent="0.25">
      <c r="S12">
        <f>AVERAGE(S4:S10)</f>
        <v>2.0783706414291343</v>
      </c>
      <c r="T12">
        <f>H11-S12</f>
        <v>10.597075407848692</v>
      </c>
    </row>
    <row r="14" spans="1:20" x14ac:dyDescent="0.25">
      <c r="A14" s="1" t="s">
        <v>25</v>
      </c>
      <c r="B14" s="1" t="s">
        <v>1</v>
      </c>
      <c r="C14" s="2" t="s">
        <v>24</v>
      </c>
      <c r="D14" s="2"/>
      <c r="E14" s="2"/>
      <c r="F14" s="2"/>
      <c r="G14" s="3"/>
      <c r="H14" s="4"/>
    </row>
    <row r="15" spans="1:20" x14ac:dyDescent="0.25">
      <c r="A15" s="5" t="s">
        <v>2</v>
      </c>
      <c r="B15" s="5" t="s">
        <v>3</v>
      </c>
      <c r="C15" s="5" t="s">
        <v>4</v>
      </c>
      <c r="D15" s="5" t="s">
        <v>5</v>
      </c>
      <c r="E15" s="5" t="s">
        <v>6</v>
      </c>
      <c r="F15" s="5" t="s">
        <v>7</v>
      </c>
      <c r="G15" s="6" t="s">
        <v>8</v>
      </c>
      <c r="H15" s="4"/>
      <c r="J15" s="9" t="s">
        <v>64</v>
      </c>
      <c r="K15" s="9" t="s">
        <v>65</v>
      </c>
      <c r="L15" s="9" t="s">
        <v>66</v>
      </c>
      <c r="M15" s="9" t="s">
        <v>67</v>
      </c>
      <c r="N15" s="9" t="s">
        <v>68</v>
      </c>
      <c r="O15" s="9" t="s">
        <v>69</v>
      </c>
      <c r="P15" s="9" t="s">
        <v>70</v>
      </c>
      <c r="Q15" s="9" t="s">
        <v>71</v>
      </c>
      <c r="R15" s="9" t="s">
        <v>72</v>
      </c>
      <c r="S15" s="9" t="s">
        <v>73</v>
      </c>
    </row>
    <row r="16" spans="1:20" x14ac:dyDescent="0.25">
      <c r="A16" s="2" t="s">
        <v>52</v>
      </c>
      <c r="B16" s="2">
        <v>400</v>
      </c>
      <c r="C16" s="2">
        <v>12</v>
      </c>
      <c r="D16" s="2">
        <v>25</v>
      </c>
      <c r="E16" s="2">
        <f>(D16/100)*C16</f>
        <v>3</v>
      </c>
      <c r="F16" s="2">
        <v>33</v>
      </c>
      <c r="G16" s="3">
        <f>(F16/100)*E16</f>
        <v>0.99</v>
      </c>
      <c r="H16" s="4"/>
      <c r="J16" s="10">
        <v>104</v>
      </c>
      <c r="K16" s="10">
        <v>106</v>
      </c>
      <c r="L16">
        <f>(0.107)*J16</f>
        <v>11.128</v>
      </c>
      <c r="M16">
        <f>(0.107)*K16</f>
        <v>11.342000000000001</v>
      </c>
      <c r="N16">
        <f>L16*M16</f>
        <v>126.21377600000001</v>
      </c>
      <c r="O16">
        <f>D16/N16</f>
        <v>0.19807663467734296</v>
      </c>
      <c r="P16">
        <f>((0.3)^2)*O16</f>
        <v>1.7826897120960864E-2</v>
      </c>
      <c r="Q16" s="11">
        <f>3.14*P16</f>
        <v>5.5976456959817115E-2</v>
      </c>
      <c r="R16">
        <f>(1-EXP(-Q16))</f>
        <v>5.4438602981686679E-2</v>
      </c>
      <c r="S16">
        <f>R16*100</f>
        <v>5.4438602981686675</v>
      </c>
      <c r="T16">
        <f>R16*E16</f>
        <v>0.16331580894506004</v>
      </c>
    </row>
    <row r="17" spans="1:20" x14ac:dyDescent="0.25">
      <c r="A17" s="2" t="s">
        <v>56</v>
      </c>
      <c r="B17" s="2">
        <v>400</v>
      </c>
      <c r="C17" s="2">
        <v>10</v>
      </c>
      <c r="D17" s="2">
        <v>30</v>
      </c>
      <c r="E17" s="2">
        <f t="shared" ref="E17:E21" si="10">(D17/100)*C17</f>
        <v>3</v>
      </c>
      <c r="F17" s="2">
        <v>33</v>
      </c>
      <c r="G17" s="3">
        <f t="shared" ref="G17:G21" si="11">(F17/100)*E17</f>
        <v>0.99</v>
      </c>
      <c r="H17" s="4"/>
      <c r="J17">
        <v>103</v>
      </c>
      <c r="K17">
        <v>87</v>
      </c>
      <c r="L17">
        <f t="shared" ref="L17:L21" si="12">(0.107)*J17</f>
        <v>11.020999999999999</v>
      </c>
      <c r="M17">
        <f t="shared" ref="M17:M21" si="13">(0.107)*K17</f>
        <v>9.3089999999999993</v>
      </c>
      <c r="N17">
        <f t="shared" ref="N17:N21" si="14">L17*M17</f>
        <v>102.59448899999998</v>
      </c>
      <c r="O17">
        <f t="shared" ref="O17:O21" si="15">D17/N17</f>
        <v>0.29241336734958545</v>
      </c>
      <c r="P17">
        <f t="shared" ref="P17:P21" si="16">((0.3)^2)*O17</f>
        <v>2.631720306146269E-2</v>
      </c>
      <c r="Q17" s="11">
        <f t="shared" ref="Q17:Q21" si="17">3.14*P17</f>
        <v>8.2636017612992843E-2</v>
      </c>
      <c r="R17">
        <f t="shared" ref="R17:R21" si="18">(1-EXP(-Q17))</f>
        <v>7.9313800199505402E-2</v>
      </c>
      <c r="S17">
        <f t="shared" ref="S17:S21" si="19">R17*100</f>
        <v>7.9313800199505398</v>
      </c>
      <c r="T17">
        <f t="shared" ref="T17:T55" si="20">R17*E17</f>
        <v>0.23794140059851621</v>
      </c>
    </row>
    <row r="18" spans="1:20" x14ac:dyDescent="0.25">
      <c r="A18" s="2" t="s">
        <v>61</v>
      </c>
      <c r="B18" s="2">
        <v>400</v>
      </c>
      <c r="C18" s="2">
        <v>16</v>
      </c>
      <c r="D18" s="2">
        <v>32</v>
      </c>
      <c r="E18" s="2">
        <f t="shared" si="10"/>
        <v>5.12</v>
      </c>
      <c r="F18" s="2">
        <v>20</v>
      </c>
      <c r="G18" s="3">
        <f t="shared" si="11"/>
        <v>1.024</v>
      </c>
      <c r="H18" s="4"/>
      <c r="J18">
        <v>189</v>
      </c>
      <c r="K18">
        <v>188</v>
      </c>
      <c r="L18">
        <f t="shared" si="12"/>
        <v>20.222999999999999</v>
      </c>
      <c r="M18">
        <f t="shared" si="13"/>
        <v>20.116</v>
      </c>
      <c r="N18">
        <f t="shared" si="14"/>
        <v>406.80586799999998</v>
      </c>
      <c r="O18">
        <f t="shared" si="15"/>
        <v>7.8661598853829715E-2</v>
      </c>
      <c r="P18">
        <f t="shared" si="16"/>
        <v>7.0795438968446738E-3</v>
      </c>
      <c r="Q18" s="11">
        <f t="shared" si="17"/>
        <v>2.2229767836092276E-2</v>
      </c>
      <c r="R18">
        <f t="shared" si="18"/>
        <v>2.1984507270508824E-2</v>
      </c>
      <c r="S18">
        <f t="shared" si="19"/>
        <v>2.1984507270508824</v>
      </c>
      <c r="T18">
        <f t="shared" si="20"/>
        <v>0.11256067722500518</v>
      </c>
    </row>
    <row r="19" spans="1:20" x14ac:dyDescent="0.25">
      <c r="A19" s="2" t="s">
        <v>48</v>
      </c>
      <c r="B19" s="2">
        <v>400</v>
      </c>
      <c r="C19" s="2">
        <v>28</v>
      </c>
      <c r="D19" s="2">
        <v>21</v>
      </c>
      <c r="E19" s="2">
        <f t="shared" si="10"/>
        <v>5.88</v>
      </c>
      <c r="F19" s="2">
        <v>17</v>
      </c>
      <c r="G19" s="3">
        <f t="shared" si="11"/>
        <v>0.99960000000000004</v>
      </c>
      <c r="H19" s="4"/>
      <c r="J19">
        <v>164</v>
      </c>
      <c r="K19">
        <v>165</v>
      </c>
      <c r="L19">
        <f t="shared" si="12"/>
        <v>17.547999999999998</v>
      </c>
      <c r="M19">
        <f t="shared" si="13"/>
        <v>17.655000000000001</v>
      </c>
      <c r="N19">
        <f t="shared" si="14"/>
        <v>309.80993999999998</v>
      </c>
      <c r="O19">
        <f t="shared" si="15"/>
        <v>6.7783493324972077E-2</v>
      </c>
      <c r="P19">
        <f t="shared" si="16"/>
        <v>6.1005143992474871E-3</v>
      </c>
      <c r="Q19" s="11">
        <f t="shared" si="17"/>
        <v>1.9155615213637109E-2</v>
      </c>
      <c r="R19">
        <f t="shared" si="18"/>
        <v>1.8973312313715796E-2</v>
      </c>
      <c r="S19">
        <f t="shared" si="19"/>
        <v>1.8973312313715796</v>
      </c>
      <c r="T19">
        <f t="shared" si="20"/>
        <v>0.11156307640464888</v>
      </c>
    </row>
    <row r="20" spans="1:20" x14ac:dyDescent="0.25">
      <c r="A20" s="2" t="s">
        <v>51</v>
      </c>
      <c r="B20" s="2">
        <v>400</v>
      </c>
      <c r="C20" s="2">
        <v>17</v>
      </c>
      <c r="D20" s="2">
        <v>18</v>
      </c>
      <c r="E20" s="2">
        <f t="shared" si="10"/>
        <v>3.06</v>
      </c>
      <c r="F20" s="2">
        <v>0</v>
      </c>
      <c r="G20" s="3">
        <f t="shared" si="11"/>
        <v>0</v>
      </c>
      <c r="H20" s="4"/>
      <c r="J20">
        <v>164</v>
      </c>
      <c r="K20">
        <v>128</v>
      </c>
      <c r="L20">
        <f t="shared" si="12"/>
        <v>17.547999999999998</v>
      </c>
      <c r="M20">
        <f t="shared" si="13"/>
        <v>13.696</v>
      </c>
      <c r="N20">
        <f t="shared" si="14"/>
        <v>240.33740799999998</v>
      </c>
      <c r="O20">
        <f t="shared" si="15"/>
        <v>7.4894708026475854E-2</v>
      </c>
      <c r="P20">
        <f t="shared" si="16"/>
        <v>6.7405237223828263E-3</v>
      </c>
      <c r="Q20" s="11">
        <f t="shared" si="17"/>
        <v>2.1165244488282074E-2</v>
      </c>
      <c r="R20">
        <f t="shared" si="18"/>
        <v>2.0942832598843442E-2</v>
      </c>
      <c r="S20">
        <f t="shared" si="19"/>
        <v>2.0942832598843442</v>
      </c>
      <c r="T20">
        <f t="shared" si="20"/>
        <v>6.4085067752460936E-2</v>
      </c>
    </row>
    <row r="21" spans="1:20" x14ac:dyDescent="0.25">
      <c r="A21" s="2" t="s">
        <v>62</v>
      </c>
      <c r="B21" s="2">
        <v>400</v>
      </c>
      <c r="C21" s="2">
        <v>38</v>
      </c>
      <c r="D21" s="2">
        <v>26</v>
      </c>
      <c r="E21" s="2">
        <f t="shared" si="10"/>
        <v>9.8800000000000008</v>
      </c>
      <c r="F21" s="2">
        <v>0</v>
      </c>
      <c r="G21" s="3">
        <f t="shared" si="11"/>
        <v>0</v>
      </c>
      <c r="H21" s="7" t="s">
        <v>7</v>
      </c>
      <c r="J21">
        <v>190</v>
      </c>
      <c r="K21">
        <v>175</v>
      </c>
      <c r="L21">
        <f t="shared" si="12"/>
        <v>20.329999999999998</v>
      </c>
      <c r="M21">
        <f t="shared" si="13"/>
        <v>18.724999999999998</v>
      </c>
      <c r="N21">
        <f t="shared" si="14"/>
        <v>380.67924999999991</v>
      </c>
      <c r="O21">
        <f t="shared" si="15"/>
        <v>6.8298968225875209E-2</v>
      </c>
      <c r="P21">
        <f t="shared" si="16"/>
        <v>6.1469071403287686E-3</v>
      </c>
      <c r="Q21" s="11">
        <f t="shared" si="17"/>
        <v>1.9301288420632334E-2</v>
      </c>
      <c r="R21">
        <f t="shared" si="18"/>
        <v>1.9116211208936029E-2</v>
      </c>
      <c r="S21">
        <f t="shared" si="19"/>
        <v>1.9116211208936029</v>
      </c>
      <c r="T21">
        <f t="shared" si="20"/>
        <v>0.188868166744288</v>
      </c>
    </row>
    <row r="22" spans="1:20" x14ac:dyDescent="0.25">
      <c r="A22" s="2"/>
      <c r="B22" s="2"/>
      <c r="C22" s="2">
        <f>SUM(C16:C21)</f>
        <v>121</v>
      </c>
      <c r="D22" s="7" t="s">
        <v>18</v>
      </c>
      <c r="E22" s="8">
        <f>SUM(E16:E21)</f>
        <v>29.939999999999998</v>
      </c>
      <c r="F22" s="7" t="s">
        <v>19</v>
      </c>
      <c r="G22" s="8">
        <f>SUM(G16:G21)</f>
        <v>4.0036000000000005</v>
      </c>
      <c r="H22" s="8">
        <f>(G22/E22)*100</f>
        <v>13.372077488309955</v>
      </c>
      <c r="Q22" s="11"/>
      <c r="T22">
        <f t="shared" si="20"/>
        <v>0</v>
      </c>
    </row>
    <row r="23" spans="1:20" x14ac:dyDescent="0.25">
      <c r="G23" s="10">
        <f>G22/4</f>
        <v>1.0009000000000001</v>
      </c>
      <c r="S23">
        <f>AVERAGE(S16:S16)</f>
        <v>5.4438602981686675</v>
      </c>
      <c r="T23">
        <f t="shared" si="20"/>
        <v>0</v>
      </c>
    </row>
    <row r="24" spans="1:20" x14ac:dyDescent="0.25">
      <c r="T24">
        <f t="shared" si="20"/>
        <v>0</v>
      </c>
    </row>
    <row r="25" spans="1:20" x14ac:dyDescent="0.25">
      <c r="T25">
        <f t="shared" si="20"/>
        <v>0</v>
      </c>
    </row>
    <row r="26" spans="1:20" x14ac:dyDescent="0.25">
      <c r="A26" s="1" t="s">
        <v>26</v>
      </c>
      <c r="B26" s="1" t="s">
        <v>1</v>
      </c>
      <c r="C26" s="2" t="s">
        <v>24</v>
      </c>
      <c r="D26" s="2"/>
      <c r="E26" s="2"/>
      <c r="F26" s="2"/>
      <c r="G26" s="3"/>
      <c r="H26" s="4"/>
      <c r="T26">
        <f t="shared" si="20"/>
        <v>0</v>
      </c>
    </row>
    <row r="27" spans="1:20" x14ac:dyDescent="0.25">
      <c r="A27" s="5" t="s">
        <v>2</v>
      </c>
      <c r="B27" s="5" t="s">
        <v>3</v>
      </c>
      <c r="C27" s="5" t="s">
        <v>4</v>
      </c>
      <c r="D27" s="5" t="s">
        <v>5</v>
      </c>
      <c r="E27" s="5" t="s">
        <v>6</v>
      </c>
      <c r="F27" s="5" t="s">
        <v>7</v>
      </c>
      <c r="G27" s="6" t="s">
        <v>8</v>
      </c>
      <c r="H27" s="4"/>
      <c r="J27" s="9" t="s">
        <v>64</v>
      </c>
      <c r="K27" s="9" t="s">
        <v>65</v>
      </c>
      <c r="L27" s="9" t="s">
        <v>66</v>
      </c>
      <c r="M27" s="9" t="s">
        <v>67</v>
      </c>
      <c r="N27" s="9" t="s">
        <v>68</v>
      </c>
      <c r="O27" s="9" t="s">
        <v>69</v>
      </c>
      <c r="P27" s="9" t="s">
        <v>70</v>
      </c>
      <c r="Q27" s="9" t="s">
        <v>71</v>
      </c>
      <c r="R27" s="9" t="s">
        <v>72</v>
      </c>
      <c r="S27" s="9" t="s">
        <v>73</v>
      </c>
      <c r="T27" t="e">
        <f t="shared" si="20"/>
        <v>#VALUE!</v>
      </c>
    </row>
    <row r="28" spans="1:20" x14ac:dyDescent="0.25">
      <c r="A28" s="2" t="s">
        <v>55</v>
      </c>
      <c r="B28" s="2">
        <v>400</v>
      </c>
      <c r="C28" s="2">
        <v>38</v>
      </c>
      <c r="D28" s="2">
        <v>26</v>
      </c>
      <c r="E28" s="2">
        <f>(D28/100)*C28</f>
        <v>9.8800000000000008</v>
      </c>
      <c r="F28" s="2">
        <v>0</v>
      </c>
      <c r="G28" s="3">
        <f>(F28/100)*E28</f>
        <v>0</v>
      </c>
      <c r="H28" s="4"/>
      <c r="J28" s="10">
        <v>139</v>
      </c>
      <c r="K28" s="10">
        <v>124</v>
      </c>
      <c r="L28">
        <f>(0.107)*J28</f>
        <v>14.872999999999999</v>
      </c>
      <c r="M28">
        <f>(0.107)*K28</f>
        <v>13.267999999999999</v>
      </c>
      <c r="N28">
        <f>L28*M28</f>
        <v>197.33496399999999</v>
      </c>
      <c r="O28">
        <f>D28/N28</f>
        <v>0.13175566799201383</v>
      </c>
      <c r="P28">
        <f>((0.3)^2)*O28</f>
        <v>1.1858010119281243E-2</v>
      </c>
      <c r="Q28" s="11">
        <f>3.14*P28</f>
        <v>3.7234151774543103E-2</v>
      </c>
      <c r="R28">
        <f>(1-EXP(-Q28))</f>
        <v>3.6549484712423697E-2</v>
      </c>
      <c r="S28">
        <f>R28*100</f>
        <v>3.6549484712423697</v>
      </c>
      <c r="T28">
        <f t="shared" si="20"/>
        <v>0.36110890895874614</v>
      </c>
    </row>
    <row r="29" spans="1:20" x14ac:dyDescent="0.25">
      <c r="A29" s="2" t="s">
        <v>52</v>
      </c>
      <c r="B29" s="2">
        <v>400</v>
      </c>
      <c r="C29" s="2">
        <v>12</v>
      </c>
      <c r="D29" s="2">
        <v>26</v>
      </c>
      <c r="E29" s="2">
        <f t="shared" ref="E29:E36" si="21">(D29/100)*C29</f>
        <v>3.12</v>
      </c>
      <c r="F29" s="2">
        <v>33</v>
      </c>
      <c r="G29" s="3">
        <f t="shared" ref="G29:G36" si="22">(F29/100)*E29</f>
        <v>1.0296000000000001</v>
      </c>
      <c r="H29" s="4"/>
      <c r="J29">
        <v>156</v>
      </c>
      <c r="K29">
        <v>148</v>
      </c>
      <c r="L29">
        <f t="shared" ref="L29:L36" si="23">(0.107)*J29</f>
        <v>16.692</v>
      </c>
      <c r="M29">
        <f t="shared" ref="M29:M36" si="24">(0.107)*K29</f>
        <v>15.836</v>
      </c>
      <c r="N29">
        <f t="shared" ref="N29:N36" si="25">L29*M29</f>
        <v>264.33451200000002</v>
      </c>
      <c r="O29">
        <f t="shared" ref="O29:O36" si="26">D29/N29</f>
        <v>9.8360217147884191E-2</v>
      </c>
      <c r="P29">
        <f t="shared" ref="P29:P36" si="27">((0.3)^2)*O29</f>
        <v>8.8524195433095764E-3</v>
      </c>
      <c r="Q29" s="11">
        <f t="shared" ref="Q29:Q36" si="28">3.14*P29</f>
        <v>2.7796597365992073E-2</v>
      </c>
      <c r="R29">
        <f t="shared" ref="R29:R36" si="29">(1-EXP(-Q29))</f>
        <v>2.7413826727170409E-2</v>
      </c>
      <c r="S29">
        <f t="shared" ref="S29:S36" si="30">R29*100</f>
        <v>2.7413826727170409</v>
      </c>
      <c r="T29">
        <f t="shared" si="20"/>
        <v>8.5531139388771674E-2</v>
      </c>
    </row>
    <row r="30" spans="1:20" x14ac:dyDescent="0.25">
      <c r="A30" s="2" t="s">
        <v>54</v>
      </c>
      <c r="B30" s="2">
        <v>400</v>
      </c>
      <c r="C30" s="2">
        <v>42</v>
      </c>
      <c r="D30" s="2">
        <v>23</v>
      </c>
      <c r="E30" s="2">
        <f t="shared" si="21"/>
        <v>9.66</v>
      </c>
      <c r="F30" s="2">
        <v>10</v>
      </c>
      <c r="G30" s="3">
        <f t="shared" si="22"/>
        <v>0.96600000000000008</v>
      </c>
      <c r="H30" s="4"/>
      <c r="J30">
        <v>187</v>
      </c>
      <c r="K30">
        <v>186</v>
      </c>
      <c r="L30">
        <f t="shared" si="23"/>
        <v>20.009</v>
      </c>
      <c r="M30">
        <f t="shared" si="24"/>
        <v>19.902000000000001</v>
      </c>
      <c r="N30">
        <f t="shared" si="25"/>
        <v>398.21911800000004</v>
      </c>
      <c r="O30">
        <f t="shared" si="26"/>
        <v>5.7757146657132614E-2</v>
      </c>
      <c r="P30">
        <f t="shared" si="27"/>
        <v>5.1981431991419353E-3</v>
      </c>
      <c r="Q30" s="11">
        <f t="shared" si="28"/>
        <v>1.6322169645305678E-2</v>
      </c>
      <c r="R30">
        <f t="shared" si="29"/>
        <v>1.6189684826935613E-2</v>
      </c>
      <c r="S30">
        <f t="shared" si="30"/>
        <v>1.6189684826935613</v>
      </c>
      <c r="T30">
        <f t="shared" si="20"/>
        <v>0.15639235542819802</v>
      </c>
    </row>
    <row r="31" spans="1:20" x14ac:dyDescent="0.25">
      <c r="A31" s="2" t="s">
        <v>11</v>
      </c>
      <c r="B31" s="2">
        <v>400</v>
      </c>
      <c r="C31" s="2">
        <v>12</v>
      </c>
      <c r="D31" s="2">
        <v>17</v>
      </c>
      <c r="E31" s="2">
        <f t="shared" si="21"/>
        <v>2.04</v>
      </c>
      <c r="F31" s="2">
        <v>0</v>
      </c>
      <c r="G31" s="3">
        <f t="shared" si="22"/>
        <v>0</v>
      </c>
      <c r="H31" s="4"/>
      <c r="J31">
        <v>97</v>
      </c>
      <c r="K31">
        <v>113</v>
      </c>
      <c r="L31">
        <f t="shared" si="23"/>
        <v>10.379</v>
      </c>
      <c r="M31">
        <f t="shared" si="24"/>
        <v>12.090999999999999</v>
      </c>
      <c r="N31">
        <f t="shared" si="25"/>
        <v>125.49248899999999</v>
      </c>
      <c r="O31">
        <f t="shared" si="26"/>
        <v>0.13546627479832679</v>
      </c>
      <c r="P31">
        <f t="shared" si="27"/>
        <v>1.2191964731849411E-2</v>
      </c>
      <c r="Q31" s="11">
        <f t="shared" si="28"/>
        <v>3.8282769258007152E-2</v>
      </c>
      <c r="R31">
        <f t="shared" si="29"/>
        <v>3.7559246247878875E-2</v>
      </c>
      <c r="S31">
        <f t="shared" si="30"/>
        <v>3.7559246247878875</v>
      </c>
      <c r="T31">
        <f t="shared" si="20"/>
        <v>7.6620862345672905E-2</v>
      </c>
    </row>
    <row r="32" spans="1:20" x14ac:dyDescent="0.25">
      <c r="A32" s="2" t="s">
        <v>14</v>
      </c>
      <c r="B32" s="2">
        <v>400</v>
      </c>
      <c r="C32" s="2">
        <v>20</v>
      </c>
      <c r="D32" s="2">
        <v>20</v>
      </c>
      <c r="E32" s="2">
        <f t="shared" si="21"/>
        <v>4</v>
      </c>
      <c r="F32" s="2">
        <v>0</v>
      </c>
      <c r="G32" s="3">
        <f t="shared" si="22"/>
        <v>0</v>
      </c>
      <c r="H32" s="4"/>
      <c r="J32">
        <v>139</v>
      </c>
      <c r="K32">
        <v>146</v>
      </c>
      <c r="L32">
        <f t="shared" si="23"/>
        <v>14.872999999999999</v>
      </c>
      <c r="M32">
        <f t="shared" si="24"/>
        <v>15.622</v>
      </c>
      <c r="N32">
        <f t="shared" si="25"/>
        <v>232.34600599999999</v>
      </c>
      <c r="O32">
        <f t="shared" si="26"/>
        <v>8.6078518603844648E-2</v>
      </c>
      <c r="P32">
        <f t="shared" si="27"/>
        <v>7.7470666743460178E-3</v>
      </c>
      <c r="Q32" s="11">
        <f t="shared" si="28"/>
        <v>2.4325789357446496E-2</v>
      </c>
      <c r="R32">
        <f t="shared" si="29"/>
        <v>2.4032301930932198E-2</v>
      </c>
      <c r="S32">
        <f t="shared" si="30"/>
        <v>2.4032301930932198</v>
      </c>
      <c r="T32">
        <f t="shared" si="20"/>
        <v>9.6129207723728793E-2</v>
      </c>
    </row>
    <row r="33" spans="1:20" x14ac:dyDescent="0.25">
      <c r="A33" s="2" t="s">
        <v>12</v>
      </c>
      <c r="B33" s="2">
        <v>400</v>
      </c>
      <c r="C33" s="2">
        <v>52</v>
      </c>
      <c r="D33" s="2">
        <v>16</v>
      </c>
      <c r="E33" s="2">
        <f t="shared" si="21"/>
        <v>8.32</v>
      </c>
      <c r="F33" s="2">
        <v>0</v>
      </c>
      <c r="G33" s="3">
        <f t="shared" si="22"/>
        <v>0</v>
      </c>
      <c r="H33" s="4"/>
      <c r="J33">
        <v>169</v>
      </c>
      <c r="K33">
        <v>152</v>
      </c>
      <c r="L33">
        <f t="shared" si="23"/>
        <v>18.082999999999998</v>
      </c>
      <c r="M33">
        <f t="shared" si="24"/>
        <v>16.263999999999999</v>
      </c>
      <c r="N33">
        <f t="shared" si="25"/>
        <v>294.10191199999997</v>
      </c>
      <c r="O33">
        <f t="shared" si="26"/>
        <v>5.4402910512190081E-2</v>
      </c>
      <c r="P33">
        <f t="shared" si="27"/>
        <v>4.8962619460971068E-3</v>
      </c>
      <c r="Q33" s="11">
        <f t="shared" si="28"/>
        <v>1.5374262510744916E-2</v>
      </c>
      <c r="R33">
        <f t="shared" si="29"/>
        <v>1.5256681879914247E-2</v>
      </c>
      <c r="S33">
        <f t="shared" si="30"/>
        <v>1.5256681879914247</v>
      </c>
      <c r="T33">
        <f t="shared" si="20"/>
        <v>0.12693559324088655</v>
      </c>
    </row>
    <row r="34" spans="1:20" x14ac:dyDescent="0.25">
      <c r="A34" s="2" t="s">
        <v>22</v>
      </c>
      <c r="B34" s="2">
        <v>400</v>
      </c>
      <c r="C34" s="2">
        <v>33</v>
      </c>
      <c r="D34" s="2">
        <v>15</v>
      </c>
      <c r="E34" s="2">
        <f t="shared" si="21"/>
        <v>4.95</v>
      </c>
      <c r="F34" s="2">
        <v>0</v>
      </c>
      <c r="G34" s="3">
        <f t="shared" si="22"/>
        <v>0</v>
      </c>
      <c r="H34" s="4"/>
      <c r="J34">
        <v>137</v>
      </c>
      <c r="K34">
        <v>172</v>
      </c>
      <c r="L34">
        <f t="shared" si="23"/>
        <v>14.658999999999999</v>
      </c>
      <c r="M34">
        <f t="shared" si="24"/>
        <v>18.404</v>
      </c>
      <c r="N34">
        <f t="shared" si="25"/>
        <v>269.78423599999996</v>
      </c>
      <c r="O34">
        <f t="shared" si="26"/>
        <v>5.5599986946605735E-2</v>
      </c>
      <c r="P34">
        <f t="shared" si="27"/>
        <v>5.003998825194516E-3</v>
      </c>
      <c r="Q34" s="11">
        <f t="shared" si="28"/>
        <v>1.5712556311110782E-2</v>
      </c>
      <c r="R34">
        <f t="shared" si="29"/>
        <v>1.558975809739982E-2</v>
      </c>
      <c r="S34">
        <f t="shared" si="30"/>
        <v>1.558975809739982</v>
      </c>
      <c r="T34">
        <f t="shared" si="20"/>
        <v>7.7169302582129104E-2</v>
      </c>
    </row>
    <row r="35" spans="1:20" x14ac:dyDescent="0.25">
      <c r="A35" s="2" t="s">
        <v>63</v>
      </c>
      <c r="B35" s="2">
        <v>400</v>
      </c>
      <c r="C35" s="2">
        <v>16</v>
      </c>
      <c r="D35" s="2">
        <v>19</v>
      </c>
      <c r="E35" s="2">
        <f t="shared" si="21"/>
        <v>3.04</v>
      </c>
      <c r="F35" s="2">
        <v>0</v>
      </c>
      <c r="G35" s="3">
        <f t="shared" si="22"/>
        <v>0</v>
      </c>
      <c r="H35" s="4"/>
      <c r="J35">
        <v>114</v>
      </c>
      <c r="K35">
        <v>146</v>
      </c>
      <c r="L35">
        <f t="shared" si="23"/>
        <v>12.198</v>
      </c>
      <c r="M35">
        <f t="shared" si="24"/>
        <v>15.622</v>
      </c>
      <c r="N35">
        <f t="shared" si="25"/>
        <v>190.55715599999999</v>
      </c>
      <c r="O35">
        <f t="shared" si="26"/>
        <v>9.9707617382786717E-2</v>
      </c>
      <c r="P35">
        <f t="shared" si="27"/>
        <v>8.9736855644508041E-3</v>
      </c>
      <c r="Q35" s="11">
        <f t="shared" si="28"/>
        <v>2.8177372672375526E-2</v>
      </c>
      <c r="R35">
        <f t="shared" si="29"/>
        <v>2.7784093026677059E-2</v>
      </c>
      <c r="S35">
        <f t="shared" si="30"/>
        <v>2.7784093026677059</v>
      </c>
      <c r="T35">
        <f t="shared" si="20"/>
        <v>8.4463642801098263E-2</v>
      </c>
    </row>
    <row r="36" spans="1:20" x14ac:dyDescent="0.25">
      <c r="A36" s="2" t="s">
        <v>16</v>
      </c>
      <c r="B36" s="2">
        <v>400</v>
      </c>
      <c r="C36" s="2">
        <v>17</v>
      </c>
      <c r="D36" s="2">
        <v>6</v>
      </c>
      <c r="E36" s="2">
        <f t="shared" si="21"/>
        <v>1.02</v>
      </c>
      <c r="F36" s="2">
        <v>0</v>
      </c>
      <c r="G36" s="3">
        <f t="shared" si="22"/>
        <v>0</v>
      </c>
      <c r="H36" s="7" t="s">
        <v>7</v>
      </c>
      <c r="J36">
        <v>150</v>
      </c>
      <c r="K36">
        <v>154</v>
      </c>
      <c r="L36">
        <f t="shared" si="23"/>
        <v>16.05</v>
      </c>
      <c r="M36">
        <f t="shared" si="24"/>
        <v>16.477999999999998</v>
      </c>
      <c r="N36">
        <f t="shared" si="25"/>
        <v>264.47190000000001</v>
      </c>
      <c r="O36">
        <f t="shared" si="26"/>
        <v>2.2686720214888614E-2</v>
      </c>
      <c r="P36">
        <f t="shared" si="27"/>
        <v>2.0418048193399751E-3</v>
      </c>
      <c r="Q36" s="11">
        <f t="shared" si="28"/>
        <v>6.4112671327275226E-3</v>
      </c>
      <c r="R36">
        <f t="shared" si="29"/>
        <v>6.3907588111195013E-3</v>
      </c>
      <c r="S36">
        <f t="shared" si="30"/>
        <v>0.63907588111195013</v>
      </c>
      <c r="T36">
        <f t="shared" si="20"/>
        <v>6.5185739873418911E-3</v>
      </c>
    </row>
    <row r="37" spans="1:20" x14ac:dyDescent="0.25">
      <c r="A37" s="2"/>
      <c r="B37" s="2"/>
      <c r="C37" s="2">
        <f>SUM(C28:C36)</f>
        <v>242</v>
      </c>
      <c r="D37" s="7" t="s">
        <v>18</v>
      </c>
      <c r="E37" s="8">
        <f>SUM(E28:E36)</f>
        <v>46.03</v>
      </c>
      <c r="F37" s="7" t="s">
        <v>19</v>
      </c>
      <c r="G37" s="8">
        <f>SUM(G28:G36)</f>
        <v>1.9956</v>
      </c>
      <c r="H37" s="8">
        <f>(G37/E37)*100</f>
        <v>4.3354334129915273</v>
      </c>
      <c r="Q37" s="11"/>
      <c r="T37">
        <f t="shared" si="20"/>
        <v>0</v>
      </c>
    </row>
    <row r="38" spans="1:20" x14ac:dyDescent="0.25">
      <c r="G38" s="10">
        <f>G37/2</f>
        <v>0.99780000000000002</v>
      </c>
      <c r="S38">
        <f>AVERAGE(S28:S36)</f>
        <v>2.2973981806716828</v>
      </c>
      <c r="T38">
        <f t="shared" si="20"/>
        <v>0</v>
      </c>
    </row>
    <row r="39" spans="1:20" x14ac:dyDescent="0.25">
      <c r="T39">
        <f t="shared" si="20"/>
        <v>0</v>
      </c>
    </row>
    <row r="40" spans="1:20" x14ac:dyDescent="0.25">
      <c r="A40" s="1" t="s">
        <v>31</v>
      </c>
      <c r="B40" s="1" t="s">
        <v>1</v>
      </c>
      <c r="C40" s="2" t="s">
        <v>24</v>
      </c>
      <c r="D40" s="2"/>
      <c r="E40" s="2"/>
      <c r="F40" s="2"/>
      <c r="G40" s="3"/>
      <c r="H40" s="4"/>
      <c r="T40">
        <f t="shared" si="20"/>
        <v>0</v>
      </c>
    </row>
    <row r="41" spans="1:20" x14ac:dyDescent="0.25">
      <c r="A41" s="5" t="s">
        <v>2</v>
      </c>
      <c r="B41" s="5" t="s">
        <v>3</v>
      </c>
      <c r="C41" s="5" t="s">
        <v>4</v>
      </c>
      <c r="D41" s="5" t="s">
        <v>5</v>
      </c>
      <c r="E41" s="5" t="s">
        <v>6</v>
      </c>
      <c r="F41" s="5" t="s">
        <v>7</v>
      </c>
      <c r="G41" s="6" t="s">
        <v>8</v>
      </c>
      <c r="H41" s="4"/>
      <c r="J41" s="9" t="s">
        <v>64</v>
      </c>
      <c r="K41" s="9" t="s">
        <v>65</v>
      </c>
      <c r="L41" s="9" t="s">
        <v>66</v>
      </c>
      <c r="M41" s="9" t="s">
        <v>67</v>
      </c>
      <c r="N41" s="9" t="s">
        <v>68</v>
      </c>
      <c r="O41" s="9" t="s">
        <v>69</v>
      </c>
      <c r="P41" s="9" t="s">
        <v>70</v>
      </c>
      <c r="Q41" s="9" t="s">
        <v>71</v>
      </c>
      <c r="R41" s="9" t="s">
        <v>72</v>
      </c>
      <c r="S41" s="9" t="s">
        <v>73</v>
      </c>
      <c r="T41" t="e">
        <f t="shared" si="20"/>
        <v>#VALUE!</v>
      </c>
    </row>
    <row r="42" spans="1:20" x14ac:dyDescent="0.25">
      <c r="A42" s="2" t="s">
        <v>20</v>
      </c>
      <c r="B42" s="2">
        <v>400</v>
      </c>
      <c r="C42" s="2">
        <v>50</v>
      </c>
      <c r="D42" s="2">
        <v>18</v>
      </c>
      <c r="E42" s="2">
        <f>(D42/100)*C42</f>
        <v>9</v>
      </c>
      <c r="F42" s="2">
        <v>22</v>
      </c>
      <c r="G42" s="3">
        <f>(F42/100)*E42</f>
        <v>1.98</v>
      </c>
      <c r="H42" s="4"/>
      <c r="J42" s="10">
        <v>133</v>
      </c>
      <c r="K42" s="10">
        <v>143</v>
      </c>
      <c r="L42">
        <f>(0.107)*J42</f>
        <v>14.231</v>
      </c>
      <c r="M42">
        <f>(0.107)*K42</f>
        <v>15.301</v>
      </c>
      <c r="N42">
        <f>L42*M42</f>
        <v>217.74853100000001</v>
      </c>
      <c r="O42">
        <f>D42/N42</f>
        <v>8.2664162726314785E-2</v>
      </c>
      <c r="P42">
        <f>((0.3)^2)*O42</f>
        <v>7.4397746453683305E-3</v>
      </c>
      <c r="Q42" s="11">
        <f>3.14*P42</f>
        <v>2.3360892386456559E-2</v>
      </c>
      <c r="R42">
        <f>(1-EXP(-Q42))</f>
        <v>2.3090139183388869E-2</v>
      </c>
      <c r="S42">
        <f>R42*100</f>
        <v>2.3090139183388869</v>
      </c>
      <c r="T42">
        <f t="shared" si="20"/>
        <v>0.20781125265049982</v>
      </c>
    </row>
    <row r="43" spans="1:20" x14ac:dyDescent="0.25">
      <c r="A43" s="2" t="s">
        <v>49</v>
      </c>
      <c r="B43" s="2">
        <v>400</v>
      </c>
      <c r="C43" s="2">
        <v>34</v>
      </c>
      <c r="D43" s="2">
        <v>32</v>
      </c>
      <c r="E43" s="2">
        <f t="shared" ref="E43:E45" si="31">(D43/100)*C43</f>
        <v>10.88</v>
      </c>
      <c r="F43" s="2">
        <v>10</v>
      </c>
      <c r="G43" s="3">
        <f t="shared" ref="G43:G45" si="32">(F43/100)*E43</f>
        <v>1.0880000000000001</v>
      </c>
      <c r="H43" s="4"/>
      <c r="J43">
        <v>118</v>
      </c>
      <c r="K43">
        <v>152</v>
      </c>
      <c r="L43">
        <f t="shared" ref="L43:L45" si="33">(0.107)*J43</f>
        <v>12.625999999999999</v>
      </c>
      <c r="M43">
        <f t="shared" ref="M43:M45" si="34">(0.107)*K43</f>
        <v>16.263999999999999</v>
      </c>
      <c r="N43">
        <f t="shared" ref="N43:N45" si="35">L43*M43</f>
        <v>205.34926399999998</v>
      </c>
      <c r="O43">
        <f t="shared" ref="O43:O45" si="36">D43/N43</f>
        <v>0.15583206570440888</v>
      </c>
      <c r="P43">
        <f t="shared" ref="P43:P45" si="37">((0.3)^2)*O43</f>
        <v>1.4024885913396798E-2</v>
      </c>
      <c r="Q43" s="11">
        <f t="shared" ref="Q43:Q45" si="38">3.14*P43</f>
        <v>4.4038141768065947E-2</v>
      </c>
      <c r="R43">
        <f t="shared" ref="R43:R45" si="39">(1-EXP(-Q43))</f>
        <v>4.3082541746772285E-2</v>
      </c>
      <c r="S43">
        <f t="shared" ref="S43:S45" si="40">R43*100</f>
        <v>4.3082541746772289</v>
      </c>
      <c r="T43">
        <f t="shared" si="20"/>
        <v>0.46873805420488251</v>
      </c>
    </row>
    <row r="44" spans="1:20" x14ac:dyDescent="0.25">
      <c r="A44" s="2" t="s">
        <v>63</v>
      </c>
      <c r="B44" s="2">
        <v>400</v>
      </c>
      <c r="C44" s="2">
        <v>18</v>
      </c>
      <c r="D44" s="2">
        <v>11</v>
      </c>
      <c r="E44" s="2">
        <f t="shared" si="31"/>
        <v>1.98</v>
      </c>
      <c r="F44" s="2">
        <v>50</v>
      </c>
      <c r="G44" s="3">
        <f t="shared" si="32"/>
        <v>0.99</v>
      </c>
      <c r="H44" s="4"/>
      <c r="J44">
        <v>102</v>
      </c>
      <c r="K44">
        <v>97</v>
      </c>
      <c r="L44">
        <f t="shared" si="33"/>
        <v>10.914</v>
      </c>
      <c r="M44">
        <f t="shared" si="34"/>
        <v>10.379</v>
      </c>
      <c r="N44">
        <f t="shared" si="35"/>
        <v>113.27640599999999</v>
      </c>
      <c r="O44">
        <f t="shared" si="36"/>
        <v>9.7107600677231939E-2</v>
      </c>
      <c r="P44">
        <f t="shared" si="37"/>
        <v>8.7396840609508739E-3</v>
      </c>
      <c r="Q44" s="11">
        <f t="shared" si="38"/>
        <v>2.7442607951385745E-2</v>
      </c>
      <c r="R44">
        <f t="shared" si="39"/>
        <v>2.7069480573188365E-2</v>
      </c>
      <c r="S44">
        <f t="shared" si="40"/>
        <v>2.7069480573188365</v>
      </c>
      <c r="T44">
        <f t="shared" si="20"/>
        <v>5.3597571534912965E-2</v>
      </c>
    </row>
    <row r="45" spans="1:20" x14ac:dyDescent="0.25">
      <c r="A45" s="2" t="s">
        <v>16</v>
      </c>
      <c r="B45" s="2">
        <v>400</v>
      </c>
      <c r="C45" s="2">
        <v>21</v>
      </c>
      <c r="D45" s="2">
        <v>28</v>
      </c>
      <c r="E45" s="2">
        <f t="shared" si="31"/>
        <v>5.8800000000000008</v>
      </c>
      <c r="F45" s="2">
        <v>0</v>
      </c>
      <c r="G45" s="3">
        <f t="shared" si="32"/>
        <v>0</v>
      </c>
      <c r="H45" s="7" t="s">
        <v>7</v>
      </c>
      <c r="J45">
        <v>110</v>
      </c>
      <c r="K45">
        <v>122</v>
      </c>
      <c r="L45">
        <f t="shared" si="33"/>
        <v>11.77</v>
      </c>
      <c r="M45">
        <f t="shared" si="34"/>
        <v>13.054</v>
      </c>
      <c r="N45">
        <f t="shared" si="35"/>
        <v>153.64558</v>
      </c>
      <c r="O45">
        <f t="shared" si="36"/>
        <v>0.18223758861140035</v>
      </c>
      <c r="P45">
        <f t="shared" si="37"/>
        <v>1.6401382975026031E-2</v>
      </c>
      <c r="Q45" s="11">
        <f t="shared" si="38"/>
        <v>5.1500342541581742E-2</v>
      </c>
      <c r="R45">
        <f t="shared" si="39"/>
        <v>5.0196675384989287E-2</v>
      </c>
      <c r="S45">
        <f t="shared" si="40"/>
        <v>5.0196675384989291</v>
      </c>
      <c r="T45">
        <f t="shared" si="20"/>
        <v>0.29515645126373702</v>
      </c>
    </row>
    <row r="46" spans="1:20" x14ac:dyDescent="0.25">
      <c r="A46" s="2"/>
      <c r="B46" s="2"/>
      <c r="C46" s="2">
        <f>SUM(C42:C45)</f>
        <v>123</v>
      </c>
      <c r="D46" s="7" t="s">
        <v>18</v>
      </c>
      <c r="E46" s="8">
        <f>SUM(E42:E45)</f>
        <v>27.740000000000002</v>
      </c>
      <c r="F46" s="7" t="s">
        <v>19</v>
      </c>
      <c r="G46" s="8">
        <f>SUM(G42:G45)</f>
        <v>4.0579999999999998</v>
      </c>
      <c r="H46" s="8">
        <f>(G46/E46)*100</f>
        <v>14.628695025234318</v>
      </c>
      <c r="T46">
        <f t="shared" si="20"/>
        <v>0</v>
      </c>
    </row>
    <row r="47" spans="1:20" x14ac:dyDescent="0.25">
      <c r="G47" s="10">
        <f>G46/3</f>
        <v>1.3526666666666667</v>
      </c>
      <c r="S47">
        <f>AVERAGE(S42:S45)</f>
        <v>3.5859709222084701</v>
      </c>
      <c r="T47">
        <f t="shared" si="20"/>
        <v>0</v>
      </c>
    </row>
    <row r="48" spans="1:20" x14ac:dyDescent="0.25">
      <c r="T48">
        <f t="shared" si="20"/>
        <v>0</v>
      </c>
    </row>
    <row r="49" spans="1:20" x14ac:dyDescent="0.25">
      <c r="A49" s="1" t="s">
        <v>35</v>
      </c>
      <c r="B49" s="1" t="s">
        <v>1</v>
      </c>
      <c r="C49" s="2" t="s">
        <v>24</v>
      </c>
      <c r="D49" s="2"/>
      <c r="E49" s="2"/>
      <c r="F49" s="2"/>
      <c r="G49" s="3"/>
      <c r="H49" s="4"/>
      <c r="T49">
        <f t="shared" si="20"/>
        <v>0</v>
      </c>
    </row>
    <row r="50" spans="1:20" x14ac:dyDescent="0.25">
      <c r="A50" s="5" t="s">
        <v>2</v>
      </c>
      <c r="B50" s="5" t="s">
        <v>3</v>
      </c>
      <c r="C50" s="5" t="s">
        <v>4</v>
      </c>
      <c r="D50" s="5" t="s">
        <v>5</v>
      </c>
      <c r="E50" s="5" t="s">
        <v>6</v>
      </c>
      <c r="F50" s="5" t="s">
        <v>7</v>
      </c>
      <c r="G50" s="6" t="s">
        <v>8</v>
      </c>
      <c r="H50" s="4"/>
      <c r="J50" s="9" t="s">
        <v>64</v>
      </c>
      <c r="K50" s="9" t="s">
        <v>65</v>
      </c>
      <c r="L50" s="9" t="s">
        <v>66</v>
      </c>
      <c r="M50" s="9" t="s">
        <v>67</v>
      </c>
      <c r="N50" s="9" t="s">
        <v>68</v>
      </c>
      <c r="O50" s="9" t="s">
        <v>69</v>
      </c>
      <c r="P50" s="9" t="s">
        <v>70</v>
      </c>
      <c r="Q50" s="9" t="s">
        <v>71</v>
      </c>
      <c r="R50" s="9" t="s">
        <v>72</v>
      </c>
      <c r="S50" s="9" t="s">
        <v>73</v>
      </c>
      <c r="T50" t="e">
        <f t="shared" si="20"/>
        <v>#VALUE!</v>
      </c>
    </row>
    <row r="51" spans="1:20" x14ac:dyDescent="0.25">
      <c r="A51" s="2" t="s">
        <v>10</v>
      </c>
      <c r="B51" s="2">
        <v>400</v>
      </c>
      <c r="C51" s="2">
        <v>17</v>
      </c>
      <c r="D51" s="2">
        <v>30</v>
      </c>
      <c r="E51" s="2">
        <f t="shared" ref="E51:E54" si="41">(D51/100)*C51</f>
        <v>5.0999999999999996</v>
      </c>
      <c r="F51" s="2">
        <v>0</v>
      </c>
      <c r="G51" s="3">
        <f t="shared" ref="G51:G54" si="42">(F51/100)*E51</f>
        <v>0</v>
      </c>
      <c r="H51" s="4"/>
      <c r="J51">
        <v>83</v>
      </c>
      <c r="K51">
        <v>82</v>
      </c>
      <c r="L51">
        <f t="shared" ref="L51:L54" si="43">(0.107)*J51</f>
        <v>8.8810000000000002</v>
      </c>
      <c r="M51">
        <f t="shared" ref="M51:M54" si="44">(0.107)*K51</f>
        <v>8.7739999999999991</v>
      </c>
      <c r="N51">
        <f t="shared" ref="N51:N54" si="45">L51*M51</f>
        <v>77.921893999999995</v>
      </c>
      <c r="O51">
        <f t="shared" ref="O51:O54" si="46">D51/N51</f>
        <v>0.38500090873047826</v>
      </c>
      <c r="P51">
        <f t="shared" ref="P51:P54" si="47">((0.3)^2)*O51</f>
        <v>3.4650081785743039E-2</v>
      </c>
      <c r="Q51" s="11">
        <f t="shared" ref="Q51:Q54" si="48">3.14*P51</f>
        <v>0.10880125680723315</v>
      </c>
      <c r="R51">
        <f t="shared" ref="R51:R54" si="49">(1-EXP(-Q51))</f>
        <v>0.10309134572445344</v>
      </c>
      <c r="S51">
        <f t="shared" ref="S51:S54" si="50">R51*100</f>
        <v>10.309134572445345</v>
      </c>
      <c r="T51">
        <f t="shared" si="20"/>
        <v>0.52576586319471252</v>
      </c>
    </row>
    <row r="52" spans="1:20" x14ac:dyDescent="0.25">
      <c r="A52" s="2" t="s">
        <v>20</v>
      </c>
      <c r="B52" s="2">
        <v>400</v>
      </c>
      <c r="C52" s="2">
        <v>22</v>
      </c>
      <c r="D52" s="2">
        <v>11</v>
      </c>
      <c r="E52" s="2">
        <f t="shared" si="41"/>
        <v>2.42</v>
      </c>
      <c r="F52" s="2">
        <v>0</v>
      </c>
      <c r="G52" s="3">
        <f t="shared" si="42"/>
        <v>0</v>
      </c>
      <c r="H52" s="4"/>
      <c r="J52">
        <v>133</v>
      </c>
      <c r="K52">
        <v>108</v>
      </c>
      <c r="L52">
        <f t="shared" si="43"/>
        <v>14.231</v>
      </c>
      <c r="M52">
        <f t="shared" si="44"/>
        <v>11.555999999999999</v>
      </c>
      <c r="N52">
        <f t="shared" si="45"/>
        <v>164.45343599999998</v>
      </c>
      <c r="O52">
        <f t="shared" si="46"/>
        <v>6.6888234551694015E-2</v>
      </c>
      <c r="P52">
        <f t="shared" si="47"/>
        <v>6.0199411096524607E-3</v>
      </c>
      <c r="Q52" s="11">
        <f t="shared" si="48"/>
        <v>1.8902615084308728E-2</v>
      </c>
      <c r="R52">
        <f t="shared" si="49"/>
        <v>1.8725081034907776E-2</v>
      </c>
      <c r="S52">
        <f t="shared" si="50"/>
        <v>1.8725081034907776</v>
      </c>
      <c r="T52">
        <f t="shared" si="20"/>
        <v>4.5314696104476818E-2</v>
      </c>
    </row>
    <row r="53" spans="1:20" x14ac:dyDescent="0.25">
      <c r="A53" s="2" t="s">
        <v>22</v>
      </c>
      <c r="B53" s="2">
        <v>400</v>
      </c>
      <c r="C53" s="2">
        <v>11</v>
      </c>
      <c r="D53" s="2">
        <v>10</v>
      </c>
      <c r="E53" s="2">
        <f t="shared" si="41"/>
        <v>1.1000000000000001</v>
      </c>
      <c r="F53" s="2">
        <v>0</v>
      </c>
      <c r="G53" s="3">
        <f t="shared" si="42"/>
        <v>0</v>
      </c>
      <c r="H53" s="4"/>
      <c r="J53">
        <v>123</v>
      </c>
      <c r="K53">
        <v>126</v>
      </c>
      <c r="L53">
        <f t="shared" si="43"/>
        <v>13.161</v>
      </c>
      <c r="M53">
        <f t="shared" si="44"/>
        <v>13.481999999999999</v>
      </c>
      <c r="N53">
        <f t="shared" si="45"/>
        <v>177.43660199999999</v>
      </c>
      <c r="O53">
        <f t="shared" si="46"/>
        <v>5.635815771539629E-2</v>
      </c>
      <c r="P53">
        <f t="shared" si="47"/>
        <v>5.0722341943856657E-3</v>
      </c>
      <c r="Q53" s="11">
        <f t="shared" si="48"/>
        <v>1.5926815370370991E-2</v>
      </c>
      <c r="R53">
        <f t="shared" si="49"/>
        <v>1.5800654315736518E-2</v>
      </c>
      <c r="S53">
        <f t="shared" si="50"/>
        <v>1.5800654315736518</v>
      </c>
      <c r="T53">
        <f t="shared" si="20"/>
        <v>1.7380719747310171E-2</v>
      </c>
    </row>
    <row r="54" spans="1:20" x14ac:dyDescent="0.25">
      <c r="A54" s="2" t="s">
        <v>12</v>
      </c>
      <c r="B54" s="2">
        <v>400</v>
      </c>
      <c r="C54" s="2">
        <v>16</v>
      </c>
      <c r="D54" s="2">
        <v>20</v>
      </c>
      <c r="E54" s="2">
        <f t="shared" si="41"/>
        <v>3.2</v>
      </c>
      <c r="F54" s="2">
        <v>50</v>
      </c>
      <c r="G54" s="3">
        <f t="shared" si="42"/>
        <v>1.6</v>
      </c>
      <c r="H54" s="7" t="s">
        <v>7</v>
      </c>
      <c r="J54">
        <v>103</v>
      </c>
      <c r="K54">
        <v>96</v>
      </c>
      <c r="L54">
        <f t="shared" si="43"/>
        <v>11.020999999999999</v>
      </c>
      <c r="M54">
        <f t="shared" si="44"/>
        <v>10.272</v>
      </c>
      <c r="N54">
        <f t="shared" si="45"/>
        <v>113.20771199999999</v>
      </c>
      <c r="O54">
        <f t="shared" si="46"/>
        <v>0.17666640944037454</v>
      </c>
      <c r="P54">
        <f t="shared" si="47"/>
        <v>1.5899976849633707E-2</v>
      </c>
      <c r="Q54" s="11">
        <f t="shared" si="48"/>
        <v>4.9925927307849845E-2</v>
      </c>
      <c r="R54">
        <f t="shared" si="49"/>
        <v>4.8700112765310832E-2</v>
      </c>
      <c r="S54">
        <f t="shared" si="50"/>
        <v>4.8700112765310832</v>
      </c>
      <c r="T54">
        <f t="shared" si="20"/>
        <v>0.15584036084899466</v>
      </c>
    </row>
    <row r="55" spans="1:20" x14ac:dyDescent="0.25">
      <c r="A55" s="2"/>
      <c r="B55" s="2"/>
      <c r="C55" s="2">
        <f>SUM(C51:C54)</f>
        <v>66</v>
      </c>
      <c r="D55" s="7" t="s">
        <v>18</v>
      </c>
      <c r="E55" s="8">
        <f>SUM(E51:E54)</f>
        <v>11.82</v>
      </c>
      <c r="F55" s="7" t="s">
        <v>19</v>
      </c>
      <c r="G55" s="8">
        <f>SUM(G51:G54)</f>
        <v>1.6</v>
      </c>
      <c r="H55" s="8">
        <f>(G55/E55)*100</f>
        <v>13.536379018612521</v>
      </c>
      <c r="Q55" s="11"/>
      <c r="T55">
        <f t="shared" si="20"/>
        <v>0</v>
      </c>
    </row>
    <row r="57" spans="1:20" x14ac:dyDescent="0.25">
      <c r="S57">
        <f>AVERAGE(S51:S54)</f>
        <v>4.6579298460102141</v>
      </c>
      <c r="T57">
        <f>H55-S57</f>
        <v>8.8784491726023074</v>
      </c>
    </row>
    <row r="58" spans="1:20" x14ac:dyDescent="0.25">
      <c r="A58" s="1" t="s">
        <v>39</v>
      </c>
      <c r="B58" s="1" t="s">
        <v>1</v>
      </c>
      <c r="C58" s="2" t="s">
        <v>24</v>
      </c>
      <c r="D58" s="2"/>
      <c r="E58" s="2"/>
      <c r="F58" s="2"/>
      <c r="G58" s="3"/>
      <c r="H58" s="4"/>
    </row>
    <row r="59" spans="1:20" x14ac:dyDescent="0.25">
      <c r="A59" s="5" t="s">
        <v>2</v>
      </c>
      <c r="B59" s="5" t="s">
        <v>3</v>
      </c>
      <c r="C59" s="5" t="s">
        <v>4</v>
      </c>
      <c r="D59" s="5" t="s">
        <v>5</v>
      </c>
      <c r="E59" s="5" t="s">
        <v>6</v>
      </c>
      <c r="F59" s="5" t="s">
        <v>7</v>
      </c>
      <c r="G59" s="6" t="s">
        <v>8</v>
      </c>
      <c r="H59" s="4"/>
    </row>
    <row r="60" spans="1:20" x14ac:dyDescent="0.25">
      <c r="A60" s="2"/>
      <c r="B60" s="2">
        <v>400</v>
      </c>
      <c r="C60" s="2"/>
      <c r="D60" s="2"/>
      <c r="E60" s="2">
        <f>(D60/100)*C60</f>
        <v>0</v>
      </c>
      <c r="F60" s="2"/>
      <c r="G60" s="3">
        <f>(F60/100)*E60</f>
        <v>0</v>
      </c>
      <c r="H60" s="4"/>
    </row>
    <row r="61" spans="1:20" x14ac:dyDescent="0.25">
      <c r="A61" s="2"/>
      <c r="B61" s="2">
        <v>400</v>
      </c>
      <c r="C61" s="2"/>
      <c r="D61" s="2"/>
      <c r="E61" s="2">
        <f>(D61/100)*C61</f>
        <v>0</v>
      </c>
      <c r="F61" s="2"/>
      <c r="G61" s="3">
        <f t="shared" ref="G61:G71" si="51">(F61/100)*E61</f>
        <v>0</v>
      </c>
      <c r="H61" s="4"/>
    </row>
    <row r="62" spans="1:20" x14ac:dyDescent="0.25">
      <c r="A62" s="2"/>
      <c r="B62" s="2">
        <v>400</v>
      </c>
      <c r="C62" s="2"/>
      <c r="D62" s="2"/>
      <c r="E62" s="2"/>
      <c r="F62" s="2"/>
      <c r="G62" s="3">
        <f t="shared" si="51"/>
        <v>0</v>
      </c>
      <c r="H62" s="4"/>
    </row>
    <row r="63" spans="1:20" x14ac:dyDescent="0.25">
      <c r="A63" s="2"/>
      <c r="B63" s="2">
        <v>400</v>
      </c>
      <c r="C63" s="2"/>
      <c r="D63" s="2"/>
      <c r="E63" s="2">
        <f t="shared" ref="E63:E71" si="52">(D63/100)*C63</f>
        <v>0</v>
      </c>
      <c r="F63" s="2"/>
      <c r="G63" s="3">
        <f t="shared" si="51"/>
        <v>0</v>
      </c>
      <c r="H63" s="4"/>
    </row>
    <row r="64" spans="1:20" x14ac:dyDescent="0.25">
      <c r="A64" s="2"/>
      <c r="B64" s="2">
        <v>400</v>
      </c>
      <c r="C64" s="2"/>
      <c r="D64" s="2"/>
      <c r="E64" s="2">
        <f t="shared" si="52"/>
        <v>0</v>
      </c>
      <c r="F64" s="2"/>
      <c r="G64" s="3">
        <f t="shared" si="51"/>
        <v>0</v>
      </c>
      <c r="H64" s="4"/>
    </row>
    <row r="65" spans="1:8" x14ac:dyDescent="0.25">
      <c r="A65" s="2"/>
      <c r="B65" s="2">
        <v>400</v>
      </c>
      <c r="C65" s="2"/>
      <c r="D65" s="2"/>
      <c r="E65" s="2">
        <f t="shared" si="52"/>
        <v>0</v>
      </c>
      <c r="F65" s="2"/>
      <c r="G65" s="3">
        <f t="shared" si="51"/>
        <v>0</v>
      </c>
      <c r="H65" s="4"/>
    </row>
    <row r="66" spans="1:8" x14ac:dyDescent="0.25">
      <c r="A66" s="2"/>
      <c r="B66" s="2">
        <v>400</v>
      </c>
      <c r="C66" s="2"/>
      <c r="D66" s="2"/>
      <c r="E66" s="2">
        <f t="shared" si="52"/>
        <v>0</v>
      </c>
      <c r="F66" s="2"/>
      <c r="G66" s="3">
        <f t="shared" si="51"/>
        <v>0</v>
      </c>
      <c r="H66" s="4"/>
    </row>
    <row r="67" spans="1:8" x14ac:dyDescent="0.25">
      <c r="A67" s="2"/>
      <c r="B67" s="2">
        <v>400</v>
      </c>
      <c r="C67" s="2"/>
      <c r="D67" s="2"/>
      <c r="E67" s="2">
        <f t="shared" si="52"/>
        <v>0</v>
      </c>
      <c r="F67" s="2"/>
      <c r="G67" s="3">
        <f t="shared" si="51"/>
        <v>0</v>
      </c>
      <c r="H67" s="4"/>
    </row>
    <row r="68" spans="1:8" x14ac:dyDescent="0.25">
      <c r="A68" s="2"/>
      <c r="B68" s="2">
        <v>400</v>
      </c>
      <c r="C68" s="2"/>
      <c r="D68" s="2"/>
      <c r="E68" s="2">
        <f t="shared" si="52"/>
        <v>0</v>
      </c>
      <c r="F68" s="2"/>
      <c r="G68" s="3">
        <f t="shared" si="51"/>
        <v>0</v>
      </c>
      <c r="H68" s="4"/>
    </row>
    <row r="69" spans="1:8" x14ac:dyDescent="0.25">
      <c r="A69" s="2"/>
      <c r="B69" s="2">
        <v>400</v>
      </c>
      <c r="C69" s="2"/>
      <c r="D69" s="2"/>
      <c r="E69" s="2">
        <f t="shared" si="52"/>
        <v>0</v>
      </c>
      <c r="F69" s="2"/>
      <c r="G69" s="3">
        <f t="shared" si="51"/>
        <v>0</v>
      </c>
      <c r="H69" s="4"/>
    </row>
    <row r="70" spans="1:8" x14ac:dyDescent="0.25">
      <c r="A70" s="2"/>
      <c r="B70" s="2">
        <v>400</v>
      </c>
      <c r="C70" s="2"/>
      <c r="D70" s="2"/>
      <c r="E70" s="2">
        <f t="shared" si="52"/>
        <v>0</v>
      </c>
      <c r="F70" s="2"/>
      <c r="G70" s="3">
        <f t="shared" si="51"/>
        <v>0</v>
      </c>
      <c r="H70" s="4"/>
    </row>
    <row r="71" spans="1:8" x14ac:dyDescent="0.25">
      <c r="A71" s="2"/>
      <c r="B71" s="2">
        <v>400</v>
      </c>
      <c r="C71" s="2"/>
      <c r="D71" s="2"/>
      <c r="E71" s="2">
        <f t="shared" si="52"/>
        <v>0</v>
      </c>
      <c r="F71" s="2"/>
      <c r="G71" s="3">
        <f t="shared" si="51"/>
        <v>0</v>
      </c>
      <c r="H71" s="7" t="s">
        <v>7</v>
      </c>
    </row>
    <row r="72" spans="1:8" x14ac:dyDescent="0.25">
      <c r="A72" s="2"/>
      <c r="B72" s="2"/>
      <c r="C72" s="2"/>
      <c r="D72" s="7" t="s">
        <v>18</v>
      </c>
      <c r="E72" s="8">
        <f>SUM(E60:E71)</f>
        <v>0</v>
      </c>
      <c r="F72" s="7" t="s">
        <v>19</v>
      </c>
      <c r="G72" s="8">
        <f>SUM(G60:G71)</f>
        <v>0</v>
      </c>
      <c r="H72" s="8" t="e">
        <f>(G72/E72)*100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workbookViewId="0">
      <selection activeCell="C36" sqref="C36"/>
    </sheetView>
  </sheetViews>
  <sheetFormatPr defaultRowHeight="15" x14ac:dyDescent="0.25"/>
  <cols>
    <col min="2" max="2" width="12.5703125" bestFit="1" customWidth="1"/>
    <col min="3" max="3" width="13.140625" bestFit="1" customWidth="1"/>
    <col min="4" max="4" width="13.140625" customWidth="1"/>
    <col min="5" max="6" width="10.5703125" bestFit="1" customWidth="1"/>
    <col min="11" max="11" width="14.7109375" bestFit="1" customWidth="1"/>
    <col min="12" max="12" width="15.140625" bestFit="1" customWidth="1"/>
    <col min="15" max="15" width="9.7109375" customWidth="1"/>
  </cols>
  <sheetData>
    <row r="2" spans="1:17" x14ac:dyDescent="0.25">
      <c r="B2" t="s">
        <v>79</v>
      </c>
      <c r="C2" t="s">
        <v>80</v>
      </c>
      <c r="D2" t="s">
        <v>88</v>
      </c>
      <c r="E2" t="s">
        <v>81</v>
      </c>
      <c r="F2" t="s">
        <v>82</v>
      </c>
      <c r="G2" t="s">
        <v>89</v>
      </c>
      <c r="K2" t="s">
        <v>83</v>
      </c>
      <c r="L2" t="s">
        <v>84</v>
      </c>
      <c r="M2" t="s">
        <v>90</v>
      </c>
      <c r="N2" t="s">
        <v>91</v>
      </c>
    </row>
    <row r="3" spans="1:17" x14ac:dyDescent="0.25">
      <c r="A3" t="s">
        <v>0</v>
      </c>
      <c r="B3">
        <v>8.2910000000000004</v>
      </c>
      <c r="C3">
        <v>12.675000000000001</v>
      </c>
      <c r="E3">
        <v>3.69</v>
      </c>
      <c r="F3">
        <v>10.6</v>
      </c>
      <c r="J3" t="s">
        <v>0</v>
      </c>
      <c r="K3">
        <f>AVERAGE(B3:D3)</f>
        <v>10.483000000000001</v>
      </c>
      <c r="L3">
        <f>AVERAGE(E3:G3)</f>
        <v>7.1449999999999996</v>
      </c>
      <c r="M3">
        <f>STDEV(E3:F3)</f>
        <v>4.8861078579990442</v>
      </c>
      <c r="N3">
        <f>M3/((SQRT(2)))</f>
        <v>3.4550000000000005</v>
      </c>
    </row>
    <row r="4" spans="1:17" x14ac:dyDescent="0.25">
      <c r="A4" t="s">
        <v>74</v>
      </c>
      <c r="B4">
        <v>9.6199999999999992</v>
      </c>
      <c r="C4">
        <v>11.852</v>
      </c>
      <c r="E4">
        <v>5.9</v>
      </c>
      <c r="F4">
        <v>6.4080000000000004</v>
      </c>
      <c r="J4" t="s">
        <v>74</v>
      </c>
      <c r="K4">
        <f t="shared" ref="K4:K8" si="0">AVERAGE(B4:D4)</f>
        <v>10.736000000000001</v>
      </c>
      <c r="L4">
        <f t="shared" ref="L4:L8" si="1">AVERAGE(E4:G4)</f>
        <v>6.1539999999999999</v>
      </c>
      <c r="M4">
        <f t="shared" ref="M4:M8" si="2">STDEV(E4:F4)</f>
        <v>0.35921024484276615</v>
      </c>
      <c r="N4">
        <f t="shared" ref="N4:N8" si="3">M4/((SQRT(2)))</f>
        <v>0.254</v>
      </c>
    </row>
    <row r="5" spans="1:17" x14ac:dyDescent="0.25">
      <c r="A5" t="s">
        <v>75</v>
      </c>
      <c r="B5">
        <v>2.1829999999999998</v>
      </c>
      <c r="C5">
        <v>3.7629999999999999</v>
      </c>
      <c r="E5">
        <v>0</v>
      </c>
      <c r="F5">
        <v>1.331</v>
      </c>
      <c r="J5" t="s">
        <v>75</v>
      </c>
      <c r="K5">
        <f t="shared" si="0"/>
        <v>2.9729999999999999</v>
      </c>
      <c r="L5">
        <f t="shared" si="1"/>
        <v>0.66549999999999998</v>
      </c>
      <c r="M5">
        <f t="shared" si="2"/>
        <v>0.94115912575929472</v>
      </c>
      <c r="N5">
        <f t="shared" si="3"/>
        <v>0.66549999999999998</v>
      </c>
    </row>
    <row r="6" spans="1:17" x14ac:dyDescent="0.25">
      <c r="A6" t="s">
        <v>76</v>
      </c>
      <c r="B6">
        <v>11.243</v>
      </c>
      <c r="C6">
        <v>9.2260000000000009</v>
      </c>
      <c r="E6">
        <v>7.0759999999999996</v>
      </c>
      <c r="F6">
        <v>5.8479999999999999</v>
      </c>
      <c r="J6" t="s">
        <v>76</v>
      </c>
      <c r="K6">
        <f t="shared" si="0"/>
        <v>10.234500000000001</v>
      </c>
      <c r="L6">
        <f t="shared" si="1"/>
        <v>6.4619999999999997</v>
      </c>
      <c r="M6">
        <f t="shared" si="2"/>
        <v>0.86832712729708017</v>
      </c>
      <c r="N6">
        <f t="shared" si="3"/>
        <v>0.61399999999999988</v>
      </c>
    </row>
    <row r="7" spans="1:17" x14ac:dyDescent="0.25">
      <c r="A7" t="s">
        <v>77</v>
      </c>
      <c r="B7">
        <v>13.287000000000001</v>
      </c>
      <c r="C7">
        <v>13.536</v>
      </c>
      <c r="E7">
        <v>9.577</v>
      </c>
      <c r="F7">
        <v>8.8800000000000008</v>
      </c>
      <c r="J7" t="s">
        <v>77</v>
      </c>
      <c r="K7">
        <f t="shared" si="0"/>
        <v>13.4115</v>
      </c>
      <c r="L7">
        <f t="shared" si="1"/>
        <v>9.2285000000000004</v>
      </c>
      <c r="M7">
        <f t="shared" si="2"/>
        <v>0.49285342648702302</v>
      </c>
      <c r="N7">
        <f t="shared" si="3"/>
        <v>0.34849999999999953</v>
      </c>
    </row>
    <row r="8" spans="1:17" x14ac:dyDescent="0.25">
      <c r="A8" t="s">
        <v>78</v>
      </c>
      <c r="B8">
        <v>1.698</v>
      </c>
      <c r="E8">
        <v>0</v>
      </c>
      <c r="J8" t="s">
        <v>78</v>
      </c>
      <c r="K8">
        <f t="shared" si="0"/>
        <v>1.698</v>
      </c>
      <c r="L8">
        <f t="shared" si="1"/>
        <v>0</v>
      </c>
      <c r="M8" t="e">
        <f t="shared" si="2"/>
        <v>#DIV/0!</v>
      </c>
      <c r="N8" t="e">
        <f t="shared" si="3"/>
        <v>#DIV/0!</v>
      </c>
    </row>
    <row r="10" spans="1:17" x14ac:dyDescent="0.25">
      <c r="Q10" s="3">
        <f>(P10/100)*O10</f>
        <v>0</v>
      </c>
    </row>
    <row r="11" spans="1:17" x14ac:dyDescent="0.25">
      <c r="Q11" s="3">
        <f t="shared" ref="Q11:Q14" si="4">(P11/100)*O11</f>
        <v>0</v>
      </c>
    </row>
    <row r="12" spans="1:17" x14ac:dyDescent="0.25">
      <c r="Q12" s="3">
        <f t="shared" si="4"/>
        <v>0</v>
      </c>
    </row>
    <row r="13" spans="1:17" x14ac:dyDescent="0.25">
      <c r="Q13" s="3">
        <f t="shared" si="4"/>
        <v>0</v>
      </c>
    </row>
    <row r="14" spans="1:17" x14ac:dyDescent="0.25">
      <c r="Q14" s="3">
        <f t="shared" si="4"/>
        <v>0</v>
      </c>
    </row>
    <row r="16" spans="1:17" x14ac:dyDescent="0.25">
      <c r="N16" t="s">
        <v>0</v>
      </c>
      <c r="O16">
        <v>3.69</v>
      </c>
      <c r="P16">
        <v>10.6</v>
      </c>
    </row>
    <row r="17" spans="14:16" x14ac:dyDescent="0.25">
      <c r="N17" t="s">
        <v>74</v>
      </c>
      <c r="O17">
        <v>5.9</v>
      </c>
      <c r="P17">
        <v>6.4080000000000004</v>
      </c>
    </row>
    <row r="18" spans="14:16" x14ac:dyDescent="0.25">
      <c r="N18" t="s">
        <v>75</v>
      </c>
      <c r="O18">
        <v>0</v>
      </c>
      <c r="P18">
        <v>1.331</v>
      </c>
    </row>
    <row r="19" spans="14:16" x14ac:dyDescent="0.25">
      <c r="N19" t="s">
        <v>76</v>
      </c>
      <c r="O19">
        <v>7.0759999999999996</v>
      </c>
      <c r="P19">
        <v>5.8479999999999999</v>
      </c>
    </row>
    <row r="20" spans="14:16" x14ac:dyDescent="0.25">
      <c r="N20" t="s">
        <v>77</v>
      </c>
      <c r="O20">
        <v>9.577</v>
      </c>
      <c r="P20">
        <v>8.8800000000000008</v>
      </c>
    </row>
    <row r="21" spans="14:16" x14ac:dyDescent="0.25">
      <c r="N21" t="s">
        <v>78</v>
      </c>
      <c r="O2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E7" workbookViewId="0">
      <selection activeCell="O43" sqref="O43"/>
    </sheetView>
  </sheetViews>
  <sheetFormatPr defaultRowHeight="15" x14ac:dyDescent="0.25"/>
  <cols>
    <col min="1" max="1" width="7.5703125" bestFit="1" customWidth="1"/>
    <col min="2" max="2" width="8.5703125" bestFit="1" customWidth="1"/>
    <col min="3" max="3" width="21.85546875" bestFit="1" customWidth="1"/>
    <col min="4" max="4" width="17.85546875" bestFit="1" customWidth="1"/>
    <col min="5" max="5" width="19.85546875" bestFit="1" customWidth="1"/>
    <col min="6" max="6" width="12" bestFit="1" customWidth="1"/>
    <col min="7" max="7" width="17.42578125" bestFit="1" customWidth="1"/>
    <col min="13" max="13" width="11.28515625" bestFit="1" customWidth="1"/>
    <col min="14" max="14" width="16.28515625" bestFit="1" customWidth="1"/>
  </cols>
  <sheetData>
    <row r="1" spans="1:19" x14ac:dyDescent="0.25">
      <c r="A1" s="1" t="s">
        <v>86</v>
      </c>
      <c r="B1" s="1" t="s">
        <v>1</v>
      </c>
      <c r="C1" s="2" t="s">
        <v>24</v>
      </c>
      <c r="D1" s="2"/>
      <c r="E1" s="2"/>
      <c r="F1" s="2"/>
      <c r="G1" s="3"/>
      <c r="H1" s="4"/>
    </row>
    <row r="2" spans="1:19" x14ac:dyDescent="0.2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4"/>
      <c r="I2" s="9" t="s">
        <v>64</v>
      </c>
      <c r="J2" s="9" t="s">
        <v>65</v>
      </c>
      <c r="K2" s="9" t="s">
        <v>66</v>
      </c>
      <c r="L2" s="9" t="s">
        <v>67</v>
      </c>
      <c r="M2" s="9" t="s">
        <v>68</v>
      </c>
      <c r="N2" s="9" t="s">
        <v>69</v>
      </c>
      <c r="O2" s="9" t="s">
        <v>70</v>
      </c>
      <c r="P2" s="9" t="s">
        <v>71</v>
      </c>
      <c r="Q2" s="9" t="s">
        <v>72</v>
      </c>
      <c r="R2" s="9" t="s">
        <v>73</v>
      </c>
    </row>
    <row r="3" spans="1:19" x14ac:dyDescent="0.25">
      <c r="A3" s="2" t="s">
        <v>9</v>
      </c>
      <c r="B3" s="2">
        <v>400</v>
      </c>
      <c r="C3" s="2">
        <v>213</v>
      </c>
      <c r="D3" s="2">
        <v>33</v>
      </c>
      <c r="E3" s="2">
        <f>(D3/100)*C3</f>
        <v>70.290000000000006</v>
      </c>
      <c r="F3" s="2">
        <v>14</v>
      </c>
      <c r="G3" s="3">
        <f>(F3/100)*E3</f>
        <v>9.840600000000002</v>
      </c>
      <c r="H3" s="4"/>
      <c r="I3" s="10">
        <v>256</v>
      </c>
      <c r="J3" s="10">
        <v>274</v>
      </c>
      <c r="K3">
        <f>(0.107)*I3</f>
        <v>27.391999999999999</v>
      </c>
      <c r="L3">
        <f>(0.107)*J3</f>
        <v>29.317999999999998</v>
      </c>
      <c r="M3">
        <f>K3*L3</f>
        <v>803.07865599999991</v>
      </c>
      <c r="N3">
        <f>C3/M3</f>
        <v>0.26522931273123018</v>
      </c>
      <c r="O3">
        <f>((0.3)^2)*N3</f>
        <v>2.3870638145810717E-2</v>
      </c>
      <c r="P3" s="11">
        <f>3.14*O3</f>
        <v>7.4953803777845648E-2</v>
      </c>
      <c r="Q3">
        <f>(1-EXP(-P3))</f>
        <v>7.2213654437290664E-2</v>
      </c>
      <c r="R3">
        <f>Q3*100</f>
        <v>7.2213654437290664</v>
      </c>
      <c r="S3">
        <f>Q3*E3</f>
        <v>5.0758977703971615</v>
      </c>
    </row>
    <row r="4" spans="1:19" x14ac:dyDescent="0.25">
      <c r="A4" s="2" t="s">
        <v>41</v>
      </c>
      <c r="B4" s="2">
        <v>400</v>
      </c>
      <c r="C4" s="2">
        <v>89</v>
      </c>
      <c r="D4" s="2">
        <v>37</v>
      </c>
      <c r="E4" s="2">
        <f t="shared" ref="E4:E11" si="0">(D4/100)*C4</f>
        <v>32.93</v>
      </c>
      <c r="F4" s="2">
        <v>15</v>
      </c>
      <c r="G4" s="3">
        <f t="shared" ref="G4:G11" si="1">(F4/100)*E4</f>
        <v>4.9394999999999998</v>
      </c>
      <c r="H4" s="4"/>
      <c r="I4">
        <v>111</v>
      </c>
      <c r="J4">
        <v>197</v>
      </c>
      <c r="K4">
        <f t="shared" ref="K4:L11" si="2">(0.107)*I4</f>
        <v>11.876999999999999</v>
      </c>
      <c r="L4">
        <f t="shared" si="2"/>
        <v>21.079000000000001</v>
      </c>
      <c r="M4">
        <f t="shared" ref="M4:M11" si="3">K4*L4</f>
        <v>250.35528299999999</v>
      </c>
      <c r="N4">
        <f t="shared" ref="N4:N11" si="4">C4/M4</f>
        <v>0.35549479497103326</v>
      </c>
      <c r="O4">
        <f t="shared" ref="O4:O11" si="5">((0.3)^2)*N4</f>
        <v>3.1994531547392992E-2</v>
      </c>
      <c r="P4" s="11">
        <f t="shared" ref="P4:P11" si="6">3.14*O4</f>
        <v>0.100462829058814</v>
      </c>
      <c r="Q4">
        <f t="shared" ref="Q4:Q11" si="7">(1-EXP(-P4))</f>
        <v>9.5581270116613992E-2</v>
      </c>
      <c r="R4">
        <f t="shared" ref="R4:R11" si="8">Q4*100</f>
        <v>9.5581270116613997</v>
      </c>
      <c r="S4">
        <f t="shared" ref="S4:S41" si="9">Q4*E4</f>
        <v>3.1474912249400986</v>
      </c>
    </row>
    <row r="5" spans="1:19" x14ac:dyDescent="0.25">
      <c r="A5" s="2" t="s">
        <v>10</v>
      </c>
      <c r="B5" s="2">
        <v>400</v>
      </c>
      <c r="C5" s="2">
        <v>116</v>
      </c>
      <c r="D5" s="2">
        <v>23</v>
      </c>
      <c r="E5" s="2">
        <f t="shared" si="0"/>
        <v>26.68</v>
      </c>
      <c r="F5" s="2">
        <v>33</v>
      </c>
      <c r="G5" s="3">
        <f t="shared" si="1"/>
        <v>8.8044000000000011</v>
      </c>
      <c r="H5" s="4"/>
      <c r="I5">
        <v>230</v>
      </c>
      <c r="J5">
        <v>239</v>
      </c>
      <c r="K5">
        <f t="shared" si="2"/>
        <v>24.61</v>
      </c>
      <c r="L5">
        <f t="shared" si="2"/>
        <v>25.573</v>
      </c>
      <c r="M5">
        <f t="shared" si="3"/>
        <v>629.35153000000003</v>
      </c>
      <c r="N5">
        <f t="shared" si="4"/>
        <v>0.18431670452918419</v>
      </c>
      <c r="O5">
        <f t="shared" si="5"/>
        <v>1.6588503407626576E-2</v>
      </c>
      <c r="P5" s="11">
        <f t="shared" si="6"/>
        <v>5.2087900699947447E-2</v>
      </c>
      <c r="Q5">
        <f t="shared" si="7"/>
        <v>5.0754576161583298E-2</v>
      </c>
      <c r="R5">
        <f t="shared" si="8"/>
        <v>5.0754576161583298</v>
      </c>
      <c r="S5">
        <f t="shared" si="9"/>
        <v>1.3541320919910425</v>
      </c>
    </row>
    <row r="6" spans="1:19" x14ac:dyDescent="0.25">
      <c r="A6" s="2" t="s">
        <v>12</v>
      </c>
      <c r="B6" s="2">
        <v>400</v>
      </c>
      <c r="C6" s="2">
        <v>107</v>
      </c>
      <c r="D6" s="2">
        <v>18</v>
      </c>
      <c r="E6" s="2">
        <f t="shared" si="0"/>
        <v>19.259999999999998</v>
      </c>
      <c r="F6" s="2">
        <v>4</v>
      </c>
      <c r="G6" s="3">
        <f t="shared" si="1"/>
        <v>0.77039999999999997</v>
      </c>
      <c r="H6" s="4"/>
      <c r="I6">
        <v>222</v>
      </c>
      <c r="J6">
        <v>239</v>
      </c>
      <c r="K6">
        <f t="shared" si="2"/>
        <v>23.753999999999998</v>
      </c>
      <c r="L6">
        <f t="shared" si="2"/>
        <v>25.573</v>
      </c>
      <c r="M6">
        <f t="shared" si="3"/>
        <v>607.46104199999991</v>
      </c>
      <c r="N6">
        <f t="shared" si="4"/>
        <v>0.17614298300960018</v>
      </c>
      <c r="O6">
        <f t="shared" si="5"/>
        <v>1.5852868470864017E-2</v>
      </c>
      <c r="P6" s="11">
        <f t="shared" si="6"/>
        <v>4.9778006998513015E-2</v>
      </c>
      <c r="Q6">
        <f t="shared" si="7"/>
        <v>4.8559385783786269E-2</v>
      </c>
      <c r="R6">
        <f t="shared" si="8"/>
        <v>4.8559385783786269</v>
      </c>
      <c r="S6">
        <f t="shared" si="9"/>
        <v>0.93525377019572342</v>
      </c>
    </row>
    <row r="7" spans="1:19" x14ac:dyDescent="0.25">
      <c r="A7" s="2" t="s">
        <v>13</v>
      </c>
      <c r="B7" s="2">
        <v>400</v>
      </c>
      <c r="C7" s="2">
        <v>71</v>
      </c>
      <c r="D7" s="2">
        <v>13</v>
      </c>
      <c r="E7" s="2">
        <f t="shared" si="0"/>
        <v>9.23</v>
      </c>
      <c r="F7" s="2">
        <v>11</v>
      </c>
      <c r="G7" s="3">
        <f t="shared" si="1"/>
        <v>1.0153000000000001</v>
      </c>
      <c r="H7" s="4"/>
      <c r="I7">
        <v>203</v>
      </c>
      <c r="J7">
        <v>198</v>
      </c>
      <c r="K7">
        <f t="shared" si="2"/>
        <v>21.721</v>
      </c>
      <c r="L7">
        <f t="shared" si="2"/>
        <v>21.186</v>
      </c>
      <c r="M7">
        <f t="shared" si="3"/>
        <v>460.181106</v>
      </c>
      <c r="N7">
        <f t="shared" si="4"/>
        <v>0.15428708192117735</v>
      </c>
      <c r="O7">
        <f t="shared" si="5"/>
        <v>1.3885837372905961E-2</v>
      </c>
      <c r="P7" s="11">
        <f t="shared" si="6"/>
        <v>4.360152935092472E-2</v>
      </c>
      <c r="Q7">
        <f t="shared" si="7"/>
        <v>4.2664648480263634E-2</v>
      </c>
      <c r="R7">
        <f t="shared" si="8"/>
        <v>4.2664648480263629</v>
      </c>
      <c r="S7">
        <f t="shared" si="9"/>
        <v>0.39379470547283335</v>
      </c>
    </row>
    <row r="8" spans="1:19" x14ac:dyDescent="0.25">
      <c r="A8" s="2" t="s">
        <v>87</v>
      </c>
      <c r="B8" s="2">
        <v>400</v>
      </c>
      <c r="C8" s="2">
        <v>113</v>
      </c>
      <c r="D8" s="2">
        <v>26</v>
      </c>
      <c r="E8" s="2">
        <f t="shared" si="0"/>
        <v>29.380000000000003</v>
      </c>
      <c r="F8" s="2">
        <v>3</v>
      </c>
      <c r="G8" s="3">
        <f t="shared" si="1"/>
        <v>0.88140000000000007</v>
      </c>
      <c r="H8" s="4"/>
      <c r="I8">
        <v>186</v>
      </c>
      <c r="J8">
        <v>194</v>
      </c>
      <c r="K8">
        <f t="shared" si="2"/>
        <v>19.902000000000001</v>
      </c>
      <c r="L8">
        <f t="shared" si="2"/>
        <v>20.757999999999999</v>
      </c>
      <c r="M8">
        <f t="shared" si="3"/>
        <v>413.12571600000001</v>
      </c>
      <c r="N8">
        <f t="shared" si="4"/>
        <v>0.27352448812457852</v>
      </c>
      <c r="O8">
        <f t="shared" si="5"/>
        <v>2.4617203931212066E-2</v>
      </c>
      <c r="P8" s="11">
        <f t="shared" si="6"/>
        <v>7.7298020344005888E-2</v>
      </c>
      <c r="Q8">
        <f t="shared" si="7"/>
        <v>7.4386039293297568E-2</v>
      </c>
      <c r="R8">
        <f t="shared" si="8"/>
        <v>7.4386039293297568</v>
      </c>
      <c r="S8">
        <f t="shared" si="9"/>
        <v>2.1854618344370826</v>
      </c>
    </row>
    <row r="9" spans="1:19" x14ac:dyDescent="0.25">
      <c r="A9" s="2" t="s">
        <v>20</v>
      </c>
      <c r="B9" s="2">
        <v>400</v>
      </c>
      <c r="C9" s="2">
        <v>153</v>
      </c>
      <c r="D9" s="2">
        <v>27</v>
      </c>
      <c r="E9" s="2">
        <f t="shared" si="0"/>
        <v>41.31</v>
      </c>
      <c r="F9" s="2">
        <v>4</v>
      </c>
      <c r="G9" s="3">
        <f t="shared" si="1"/>
        <v>1.6524000000000001</v>
      </c>
      <c r="H9" s="4"/>
      <c r="I9">
        <v>248</v>
      </c>
      <c r="J9">
        <v>243</v>
      </c>
      <c r="K9">
        <f t="shared" si="2"/>
        <v>26.535999999999998</v>
      </c>
      <c r="L9">
        <f t="shared" si="2"/>
        <v>26.001000000000001</v>
      </c>
      <c r="M9">
        <f t="shared" si="3"/>
        <v>689.962536</v>
      </c>
      <c r="N9">
        <f t="shared" si="4"/>
        <v>0.22175117055920845</v>
      </c>
      <c r="O9">
        <f t="shared" si="5"/>
        <v>1.9957605350328759E-2</v>
      </c>
      <c r="P9" s="11">
        <f t="shared" si="6"/>
        <v>6.2666880800032299E-2</v>
      </c>
      <c r="Q9">
        <f t="shared" si="7"/>
        <v>6.0743694109783086E-2</v>
      </c>
      <c r="R9">
        <f t="shared" si="8"/>
        <v>6.0743694109783082</v>
      </c>
      <c r="S9">
        <f t="shared" si="9"/>
        <v>2.5093220036751394</v>
      </c>
    </row>
    <row r="10" spans="1:19" x14ac:dyDescent="0.25">
      <c r="A10" s="2" t="s">
        <v>14</v>
      </c>
      <c r="B10" s="2">
        <v>400</v>
      </c>
      <c r="C10" s="2">
        <v>271</v>
      </c>
      <c r="D10" s="2">
        <v>35</v>
      </c>
      <c r="E10" s="2">
        <f t="shared" si="0"/>
        <v>94.85</v>
      </c>
      <c r="F10" s="2">
        <v>11</v>
      </c>
      <c r="G10" s="3">
        <f t="shared" si="1"/>
        <v>10.433499999999999</v>
      </c>
      <c r="H10" s="4"/>
      <c r="I10">
        <v>262</v>
      </c>
      <c r="J10">
        <v>271</v>
      </c>
      <c r="K10">
        <f t="shared" si="2"/>
        <v>28.033999999999999</v>
      </c>
      <c r="L10">
        <f t="shared" si="2"/>
        <v>28.997</v>
      </c>
      <c r="M10">
        <f t="shared" si="3"/>
        <v>812.90189799999996</v>
      </c>
      <c r="N10">
        <f t="shared" si="4"/>
        <v>0.33337356040962279</v>
      </c>
      <c r="O10">
        <f t="shared" si="5"/>
        <v>3.0003620436866052E-2</v>
      </c>
      <c r="P10" s="11">
        <f t="shared" si="6"/>
        <v>9.4211368171759402E-2</v>
      </c>
      <c r="Q10">
        <f t="shared" si="7"/>
        <v>8.9909622229778829E-2</v>
      </c>
      <c r="R10">
        <f t="shared" si="8"/>
        <v>8.9909622229778829</v>
      </c>
      <c r="S10">
        <f t="shared" si="9"/>
        <v>8.527927668494522</v>
      </c>
    </row>
    <row r="11" spans="1:19" x14ac:dyDescent="0.25">
      <c r="A11" s="2" t="s">
        <v>22</v>
      </c>
      <c r="B11" s="2">
        <v>400</v>
      </c>
      <c r="C11" s="2">
        <v>75</v>
      </c>
      <c r="D11" s="2">
        <v>26</v>
      </c>
      <c r="E11" s="2">
        <f t="shared" si="0"/>
        <v>19.5</v>
      </c>
      <c r="F11" s="2">
        <v>5</v>
      </c>
      <c r="G11" s="3">
        <f t="shared" si="1"/>
        <v>0.97500000000000009</v>
      </c>
      <c r="H11" s="7" t="s">
        <v>7</v>
      </c>
      <c r="I11">
        <v>226</v>
      </c>
      <c r="J11">
        <v>260</v>
      </c>
      <c r="K11">
        <f t="shared" si="2"/>
        <v>24.181999999999999</v>
      </c>
      <c r="L11">
        <f t="shared" si="2"/>
        <v>27.82</v>
      </c>
      <c r="M11">
        <f t="shared" si="3"/>
        <v>672.74324000000001</v>
      </c>
      <c r="N11">
        <f t="shared" si="4"/>
        <v>0.11148384040246914</v>
      </c>
      <c r="O11">
        <f t="shared" si="5"/>
        <v>1.0033545636222222E-2</v>
      </c>
      <c r="P11" s="11">
        <f t="shared" si="6"/>
        <v>3.1505333297737775E-2</v>
      </c>
      <c r="Q11">
        <f t="shared" si="7"/>
        <v>3.1014211449755247E-2</v>
      </c>
      <c r="R11">
        <f t="shared" si="8"/>
        <v>3.1014211449755247</v>
      </c>
      <c r="S11">
        <f t="shared" si="9"/>
        <v>0.60477712327022726</v>
      </c>
    </row>
    <row r="12" spans="1:19" x14ac:dyDescent="0.25">
      <c r="A12" s="2"/>
      <c r="B12" s="2"/>
      <c r="C12" s="2"/>
      <c r="D12" s="7" t="s">
        <v>18</v>
      </c>
      <c r="E12" s="8">
        <f>SUM(E3:E11)</f>
        <v>343.42999999999995</v>
      </c>
      <c r="F12" s="7" t="s">
        <v>19</v>
      </c>
      <c r="G12" s="8">
        <f>SUM(G3:G11)</f>
        <v>39.3125</v>
      </c>
      <c r="H12" s="8">
        <f>(G12/E12)*100</f>
        <v>11.447019771132402</v>
      </c>
      <c r="S12">
        <f t="shared" si="9"/>
        <v>0</v>
      </c>
    </row>
    <row r="13" spans="1:19" x14ac:dyDescent="0.25">
      <c r="G13" s="10">
        <f>G12/9</f>
        <v>4.3680555555555554</v>
      </c>
      <c r="R13">
        <f>AVERAGE(R3:R11)</f>
        <v>6.2869678006905847</v>
      </c>
      <c r="S13">
        <f t="shared" si="9"/>
        <v>0</v>
      </c>
    </row>
    <row r="14" spans="1:19" x14ac:dyDescent="0.25">
      <c r="S14">
        <f t="shared" si="9"/>
        <v>0</v>
      </c>
    </row>
    <row r="15" spans="1:19" x14ac:dyDescent="0.25">
      <c r="A15" s="1" t="s">
        <v>85</v>
      </c>
      <c r="B15" s="1" t="s">
        <v>1</v>
      </c>
      <c r="C15" s="2" t="s">
        <v>24</v>
      </c>
      <c r="D15" s="2"/>
      <c r="E15" s="2"/>
      <c r="F15" s="2"/>
      <c r="G15" s="3"/>
      <c r="H15" s="4"/>
      <c r="S15">
        <f t="shared" si="9"/>
        <v>0</v>
      </c>
    </row>
    <row r="16" spans="1:19" x14ac:dyDescent="0.25">
      <c r="A16" s="5" t="s">
        <v>2</v>
      </c>
      <c r="B16" s="5" t="s">
        <v>3</v>
      </c>
      <c r="C16" s="5" t="s">
        <v>4</v>
      </c>
      <c r="D16" s="5" t="s">
        <v>5</v>
      </c>
      <c r="E16" s="5" t="s">
        <v>6</v>
      </c>
      <c r="F16" s="5" t="s">
        <v>7</v>
      </c>
      <c r="G16" s="6" t="s">
        <v>8</v>
      </c>
      <c r="H16" s="4"/>
      <c r="I16" s="9" t="s">
        <v>64</v>
      </c>
      <c r="J16" s="9" t="s">
        <v>65</v>
      </c>
      <c r="K16" s="9" t="s">
        <v>66</v>
      </c>
      <c r="L16" s="9" t="s">
        <v>67</v>
      </c>
      <c r="M16" s="9" t="s">
        <v>68</v>
      </c>
      <c r="N16" s="9" t="s">
        <v>69</v>
      </c>
      <c r="O16" s="9" t="s">
        <v>70</v>
      </c>
      <c r="P16" s="9" t="s">
        <v>71</v>
      </c>
      <c r="Q16" s="9" t="s">
        <v>72</v>
      </c>
      <c r="R16" s="9" t="s">
        <v>73</v>
      </c>
      <c r="S16" t="e">
        <f t="shared" si="9"/>
        <v>#VALUE!</v>
      </c>
    </row>
    <row r="17" spans="1:19" x14ac:dyDescent="0.25">
      <c r="A17" s="2" t="s">
        <v>41</v>
      </c>
      <c r="B17" s="2">
        <v>400</v>
      </c>
      <c r="C17" s="2">
        <v>196</v>
      </c>
      <c r="D17" s="2">
        <v>3</v>
      </c>
      <c r="E17" s="2">
        <f t="shared" ref="E17:E24" si="10">(D17/100)*C17</f>
        <v>5.88</v>
      </c>
      <c r="F17" s="2">
        <v>20</v>
      </c>
      <c r="G17" s="3">
        <f t="shared" ref="G17:G24" si="11">(F17/100)*E17</f>
        <v>1.1759999999999999</v>
      </c>
      <c r="H17" s="4"/>
      <c r="I17">
        <v>227</v>
      </c>
      <c r="J17">
        <v>250</v>
      </c>
      <c r="K17">
        <f t="shared" ref="K17:K24" si="12">(0.107)*I17</f>
        <v>24.288999999999998</v>
      </c>
      <c r="L17">
        <f t="shared" ref="L17:L24" si="13">(0.107)*J17</f>
        <v>26.75</v>
      </c>
      <c r="M17">
        <f t="shared" ref="M17:M24" si="14">K17*L17</f>
        <v>649.73074999999994</v>
      </c>
      <c r="N17">
        <f t="shared" ref="N17:N24" si="15">C17/M17</f>
        <v>0.30166341980889777</v>
      </c>
      <c r="O17">
        <f t="shared" ref="O17:O24" si="16">((0.3)^2)*N17</f>
        <v>2.7149707782800798E-2</v>
      </c>
      <c r="P17" s="11">
        <f t="shared" ref="P17:P24" si="17">3.14*O17</f>
        <v>8.5250082437994507E-2</v>
      </c>
      <c r="Q17">
        <f t="shared" ref="Q17:Q24" si="18">(1-EXP(-P17))</f>
        <v>8.1717390669905798E-2</v>
      </c>
      <c r="R17">
        <f t="shared" ref="R17:R24" si="19">Q17*100</f>
        <v>8.1717390669905789</v>
      </c>
      <c r="S17">
        <f t="shared" si="9"/>
        <v>0.48049825713904609</v>
      </c>
    </row>
    <row r="18" spans="1:19" x14ac:dyDescent="0.25">
      <c r="A18" s="2" t="s">
        <v>43</v>
      </c>
      <c r="B18" s="2">
        <v>400</v>
      </c>
      <c r="C18" s="2">
        <v>44</v>
      </c>
      <c r="D18" s="2">
        <v>18</v>
      </c>
      <c r="E18" s="2">
        <f t="shared" si="10"/>
        <v>7.92</v>
      </c>
      <c r="F18" s="2">
        <v>25</v>
      </c>
      <c r="G18" s="3">
        <f t="shared" si="11"/>
        <v>1.98</v>
      </c>
      <c r="H18" s="4"/>
      <c r="I18">
        <v>171</v>
      </c>
      <c r="J18">
        <v>206</v>
      </c>
      <c r="K18">
        <f t="shared" si="12"/>
        <v>18.297000000000001</v>
      </c>
      <c r="L18">
        <f t="shared" si="13"/>
        <v>22.041999999999998</v>
      </c>
      <c r="M18">
        <f t="shared" si="14"/>
        <v>403.30247399999996</v>
      </c>
      <c r="N18">
        <f t="shared" si="15"/>
        <v>0.10909925635616112</v>
      </c>
      <c r="O18">
        <f t="shared" si="16"/>
        <v>9.8189330720544997E-3</v>
      </c>
      <c r="P18" s="11">
        <f t="shared" si="17"/>
        <v>3.0831449846251129E-2</v>
      </c>
      <c r="Q18">
        <f t="shared" si="18"/>
        <v>3.0361007895312042E-2</v>
      </c>
      <c r="R18">
        <f t="shared" si="19"/>
        <v>3.0361007895312042</v>
      </c>
      <c r="S18">
        <f t="shared" si="9"/>
        <v>0.24045918253087137</v>
      </c>
    </row>
    <row r="19" spans="1:19" x14ac:dyDescent="0.25">
      <c r="A19" s="2" t="s">
        <v>11</v>
      </c>
      <c r="B19" s="2">
        <v>400</v>
      </c>
      <c r="C19" s="2">
        <v>41</v>
      </c>
      <c r="D19" s="2">
        <v>15</v>
      </c>
      <c r="E19" s="2">
        <f t="shared" si="10"/>
        <v>6.1499999999999995</v>
      </c>
      <c r="F19" s="2">
        <v>17</v>
      </c>
      <c r="G19" s="3">
        <f t="shared" si="11"/>
        <v>1.0454999999999999</v>
      </c>
      <c r="H19" s="4"/>
      <c r="I19">
        <v>155</v>
      </c>
      <c r="J19">
        <v>142</v>
      </c>
      <c r="K19">
        <f t="shared" si="12"/>
        <v>16.585000000000001</v>
      </c>
      <c r="L19">
        <f t="shared" si="13"/>
        <v>15.193999999999999</v>
      </c>
      <c r="M19">
        <f t="shared" si="14"/>
        <v>251.99249</v>
      </c>
      <c r="N19">
        <f t="shared" si="15"/>
        <v>0.16270326151386497</v>
      </c>
      <c r="O19">
        <f t="shared" si="16"/>
        <v>1.4643293536247846E-2</v>
      </c>
      <c r="P19" s="11">
        <f t="shared" si="17"/>
        <v>4.5979941703818236E-2</v>
      </c>
      <c r="Q19">
        <f t="shared" si="18"/>
        <v>4.4938881102616901E-2</v>
      </c>
      <c r="R19">
        <f t="shared" si="19"/>
        <v>4.4938881102616897</v>
      </c>
      <c r="S19">
        <f t="shared" si="9"/>
        <v>0.27637411878109391</v>
      </c>
    </row>
    <row r="20" spans="1:19" x14ac:dyDescent="0.25">
      <c r="A20" s="2" t="s">
        <v>13</v>
      </c>
      <c r="B20" s="2">
        <v>400</v>
      </c>
      <c r="C20" s="2">
        <v>95</v>
      </c>
      <c r="D20" s="2">
        <v>11</v>
      </c>
      <c r="E20" s="2">
        <f t="shared" si="10"/>
        <v>10.45</v>
      </c>
      <c r="F20" s="2">
        <v>9</v>
      </c>
      <c r="G20" s="3">
        <f t="shared" si="11"/>
        <v>0.94049999999999989</v>
      </c>
      <c r="H20" s="4"/>
      <c r="I20">
        <v>238</v>
      </c>
      <c r="J20">
        <v>223</v>
      </c>
      <c r="K20">
        <f t="shared" si="12"/>
        <v>25.466000000000001</v>
      </c>
      <c r="L20">
        <f t="shared" si="13"/>
        <v>23.861000000000001</v>
      </c>
      <c r="M20">
        <f t="shared" si="14"/>
        <v>607.644226</v>
      </c>
      <c r="N20">
        <f t="shared" si="15"/>
        <v>0.15634148393932076</v>
      </c>
      <c r="O20">
        <f t="shared" si="16"/>
        <v>1.4070733554538868E-2</v>
      </c>
      <c r="P20" s="11">
        <f t="shared" si="17"/>
        <v>4.4182103361252049E-2</v>
      </c>
      <c r="Q20">
        <f t="shared" si="18"/>
        <v>4.3220291193057148E-2</v>
      </c>
      <c r="R20">
        <f t="shared" si="19"/>
        <v>4.3220291193057143</v>
      </c>
      <c r="S20">
        <f t="shared" si="9"/>
        <v>0.45165204296744715</v>
      </c>
    </row>
    <row r="21" spans="1:19" x14ac:dyDescent="0.25">
      <c r="A21" s="2" t="s">
        <v>40</v>
      </c>
      <c r="B21" s="2">
        <v>400</v>
      </c>
      <c r="C21" s="2">
        <v>77</v>
      </c>
      <c r="D21" s="2">
        <v>21</v>
      </c>
      <c r="E21" s="2">
        <f t="shared" si="10"/>
        <v>16.169999999999998</v>
      </c>
      <c r="F21" s="2">
        <v>6</v>
      </c>
      <c r="G21" s="3">
        <f t="shared" si="11"/>
        <v>0.97019999999999984</v>
      </c>
      <c r="H21" s="4"/>
      <c r="I21">
        <v>219</v>
      </c>
      <c r="J21">
        <v>262</v>
      </c>
      <c r="K21">
        <f t="shared" si="12"/>
        <v>23.433</v>
      </c>
      <c r="L21">
        <f t="shared" si="13"/>
        <v>28.033999999999999</v>
      </c>
      <c r="M21">
        <f t="shared" si="14"/>
        <v>656.92072199999996</v>
      </c>
      <c r="N21">
        <f t="shared" si="15"/>
        <v>0.11721353493854317</v>
      </c>
      <c r="O21">
        <f t="shared" si="16"/>
        <v>1.0549218144468884E-2</v>
      </c>
      <c r="P21" s="11">
        <f t="shared" si="17"/>
        <v>3.3124544973632299E-2</v>
      </c>
      <c r="Q21">
        <f t="shared" si="18"/>
        <v>3.2581934971708582E-2</v>
      </c>
      <c r="R21">
        <f t="shared" si="19"/>
        <v>3.2581934971708582</v>
      </c>
      <c r="S21">
        <f t="shared" si="9"/>
        <v>0.52684988849252767</v>
      </c>
    </row>
    <row r="22" spans="1:19" x14ac:dyDescent="0.25">
      <c r="A22" s="2" t="s">
        <v>42</v>
      </c>
      <c r="B22" s="2">
        <v>400</v>
      </c>
      <c r="C22" s="2">
        <v>86</v>
      </c>
      <c r="D22" s="2">
        <v>21</v>
      </c>
      <c r="E22" s="2">
        <f t="shared" si="10"/>
        <v>18.059999999999999</v>
      </c>
      <c r="F22" s="2">
        <v>5</v>
      </c>
      <c r="G22" s="3">
        <f t="shared" si="11"/>
        <v>0.90300000000000002</v>
      </c>
      <c r="H22" s="4"/>
      <c r="I22">
        <v>193</v>
      </c>
      <c r="J22">
        <v>194</v>
      </c>
      <c r="K22">
        <f t="shared" si="12"/>
        <v>20.651</v>
      </c>
      <c r="L22">
        <f t="shared" si="13"/>
        <v>20.757999999999999</v>
      </c>
      <c r="M22">
        <f t="shared" si="14"/>
        <v>428.67345799999998</v>
      </c>
      <c r="N22">
        <f t="shared" si="15"/>
        <v>0.20061890559130444</v>
      </c>
      <c r="O22">
        <f t="shared" si="16"/>
        <v>1.8055701503217399E-2</v>
      </c>
      <c r="P22" s="11">
        <f t="shared" si="17"/>
        <v>5.6694902720102636E-2</v>
      </c>
      <c r="Q22">
        <f t="shared" si="18"/>
        <v>5.5117693584371796E-2</v>
      </c>
      <c r="R22">
        <f t="shared" si="19"/>
        <v>5.5117693584371796</v>
      </c>
      <c r="S22">
        <f t="shared" si="9"/>
        <v>0.99542554613375456</v>
      </c>
    </row>
    <row r="23" spans="1:19" x14ac:dyDescent="0.25">
      <c r="A23" s="2" t="s">
        <v>44</v>
      </c>
      <c r="B23" s="2">
        <v>400</v>
      </c>
      <c r="C23" s="2">
        <v>115</v>
      </c>
      <c r="D23" s="2">
        <v>20</v>
      </c>
      <c r="E23" s="2">
        <f t="shared" si="10"/>
        <v>23</v>
      </c>
      <c r="F23" s="2">
        <v>20</v>
      </c>
      <c r="G23" s="3">
        <f t="shared" si="11"/>
        <v>4.6000000000000005</v>
      </c>
      <c r="H23" s="4"/>
      <c r="I23">
        <v>239</v>
      </c>
      <c r="J23">
        <v>232</v>
      </c>
      <c r="K23">
        <f t="shared" si="12"/>
        <v>25.573</v>
      </c>
      <c r="L23">
        <f t="shared" si="13"/>
        <v>24.823999999999998</v>
      </c>
      <c r="M23">
        <f t="shared" si="14"/>
        <v>634.82415199999991</v>
      </c>
      <c r="N23">
        <f t="shared" si="15"/>
        <v>0.18115252804685353</v>
      </c>
      <c r="O23">
        <f t="shared" si="16"/>
        <v>1.6303727524216816E-2</v>
      </c>
      <c r="P23" s="11">
        <f t="shared" si="17"/>
        <v>5.1193704426040806E-2</v>
      </c>
      <c r="Q23">
        <f t="shared" si="18"/>
        <v>4.9905384825283172E-2</v>
      </c>
      <c r="R23">
        <f t="shared" si="19"/>
        <v>4.9905384825283168</v>
      </c>
      <c r="S23">
        <f t="shared" si="9"/>
        <v>1.1478238509815131</v>
      </c>
    </row>
    <row r="24" spans="1:19" x14ac:dyDescent="0.25">
      <c r="A24" s="2" t="s">
        <v>15</v>
      </c>
      <c r="B24" s="2">
        <v>400</v>
      </c>
      <c r="C24" s="2">
        <v>298</v>
      </c>
      <c r="D24" s="2">
        <v>33</v>
      </c>
      <c r="E24" s="2">
        <f t="shared" si="10"/>
        <v>98.34</v>
      </c>
      <c r="F24" s="2">
        <v>17</v>
      </c>
      <c r="G24" s="3">
        <f t="shared" si="11"/>
        <v>16.7178</v>
      </c>
      <c r="H24" s="7" t="s">
        <v>7</v>
      </c>
      <c r="I24">
        <v>258</v>
      </c>
      <c r="J24">
        <v>330</v>
      </c>
      <c r="K24">
        <f t="shared" si="12"/>
        <v>27.605999999999998</v>
      </c>
      <c r="L24">
        <f t="shared" si="13"/>
        <v>35.31</v>
      </c>
      <c r="M24">
        <f t="shared" si="14"/>
        <v>974.76786000000004</v>
      </c>
      <c r="N24">
        <f t="shared" si="15"/>
        <v>0.30571381374843443</v>
      </c>
      <c r="O24">
        <f t="shared" si="16"/>
        <v>2.7514243237359098E-2</v>
      </c>
      <c r="P24" s="11">
        <f t="shared" si="17"/>
        <v>8.6394723765307574E-2</v>
      </c>
      <c r="Q24">
        <f t="shared" si="18"/>
        <v>8.2767893555491523E-2</v>
      </c>
      <c r="R24">
        <f t="shared" si="19"/>
        <v>8.2767893555491518</v>
      </c>
      <c r="S24">
        <f t="shared" si="9"/>
        <v>8.1393946522470362</v>
      </c>
    </row>
    <row r="25" spans="1:19" x14ac:dyDescent="0.25">
      <c r="A25" s="2"/>
      <c r="B25" s="2"/>
      <c r="C25" s="2"/>
      <c r="D25" s="7" t="s">
        <v>18</v>
      </c>
      <c r="E25" s="8">
        <f>SUM(E17:E24)</f>
        <v>185.97</v>
      </c>
      <c r="F25" s="7" t="s">
        <v>19</v>
      </c>
      <c r="G25" s="8">
        <f>SUM(G17:G24)</f>
        <v>28.333000000000002</v>
      </c>
      <c r="H25" s="8">
        <f>(G25/E25)*100</f>
        <v>15.235252997795346</v>
      </c>
      <c r="R25">
        <f>AVERAGE(R17:R24)</f>
        <v>5.2576309724718371</v>
      </c>
      <c r="S25">
        <f t="shared" si="9"/>
        <v>0</v>
      </c>
    </row>
    <row r="26" spans="1:19" x14ac:dyDescent="0.25">
      <c r="G26" s="10">
        <f>G25/8</f>
        <v>3.5416250000000002</v>
      </c>
      <c r="S26">
        <f t="shared" si="9"/>
        <v>0</v>
      </c>
    </row>
    <row r="27" spans="1:19" x14ac:dyDescent="0.25">
      <c r="S27">
        <f t="shared" si="9"/>
        <v>0</v>
      </c>
    </row>
    <row r="28" spans="1:19" x14ac:dyDescent="0.25">
      <c r="A28" s="1" t="s">
        <v>77</v>
      </c>
      <c r="B28" s="1" t="s">
        <v>1</v>
      </c>
      <c r="C28" s="2" t="s">
        <v>24</v>
      </c>
      <c r="D28" s="2"/>
      <c r="E28" s="2"/>
      <c r="F28" s="2"/>
      <c r="G28" s="3"/>
      <c r="H28" s="4"/>
      <c r="S28">
        <f t="shared" si="9"/>
        <v>0</v>
      </c>
    </row>
    <row r="29" spans="1:19" x14ac:dyDescent="0.25">
      <c r="A29" s="5" t="s">
        <v>2</v>
      </c>
      <c r="B29" s="5" t="s">
        <v>3</v>
      </c>
      <c r="C29" s="5" t="s">
        <v>4</v>
      </c>
      <c r="D29" s="5" t="s">
        <v>5</v>
      </c>
      <c r="E29" s="5" t="s">
        <v>6</v>
      </c>
      <c r="F29" s="5" t="s">
        <v>7</v>
      </c>
      <c r="G29" s="6" t="s">
        <v>8</v>
      </c>
      <c r="H29" s="4"/>
      <c r="I29" s="9" t="s">
        <v>64</v>
      </c>
      <c r="J29" s="9" t="s">
        <v>65</v>
      </c>
      <c r="K29" s="9" t="s">
        <v>66</v>
      </c>
      <c r="L29" s="9" t="s">
        <v>67</v>
      </c>
      <c r="M29" s="9" t="s">
        <v>68</v>
      </c>
      <c r="N29" s="9" t="s">
        <v>69</v>
      </c>
      <c r="O29" s="9" t="s">
        <v>70</v>
      </c>
      <c r="P29" s="9" t="s">
        <v>71</v>
      </c>
      <c r="Q29" s="9" t="s">
        <v>72</v>
      </c>
      <c r="R29" s="9" t="s">
        <v>73</v>
      </c>
      <c r="S29" t="e">
        <f t="shared" si="9"/>
        <v>#VALUE!</v>
      </c>
    </row>
    <row r="30" spans="1:19" x14ac:dyDescent="0.25">
      <c r="A30" s="2" t="s">
        <v>10</v>
      </c>
      <c r="B30" s="2">
        <v>400</v>
      </c>
      <c r="C30" s="2">
        <v>56</v>
      </c>
      <c r="D30" s="2">
        <v>14</v>
      </c>
      <c r="E30" s="2">
        <f t="shared" ref="E30:E34" si="20">(D30/100)*C30</f>
        <v>7.8400000000000007</v>
      </c>
      <c r="F30" s="2">
        <v>38</v>
      </c>
      <c r="G30" s="3">
        <f t="shared" ref="G30:G34" si="21">(F30/100)*E30</f>
        <v>2.9792000000000005</v>
      </c>
      <c r="H30" s="4"/>
      <c r="I30">
        <v>168</v>
      </c>
      <c r="J30">
        <v>134</v>
      </c>
      <c r="K30">
        <f t="shared" ref="K30:K34" si="22">(0.107)*I30</f>
        <v>17.975999999999999</v>
      </c>
      <c r="L30">
        <f t="shared" ref="L30:L34" si="23">(0.107)*J30</f>
        <v>14.337999999999999</v>
      </c>
      <c r="M30">
        <f t="shared" ref="M30:M34" si="24">K30*L30</f>
        <v>257.73988799999995</v>
      </c>
      <c r="N30">
        <f t="shared" ref="N30:N34" si="25">C30/M30</f>
        <v>0.21727331549084872</v>
      </c>
      <c r="O30">
        <f t="shared" ref="O30:O34" si="26">((0.3)^2)*N30</f>
        <v>1.9554598394176385E-2</v>
      </c>
      <c r="P30" s="11">
        <f t="shared" ref="P30:P34" si="27">3.14*O30</f>
        <v>6.1401438957713855E-2</v>
      </c>
      <c r="Q30">
        <f t="shared" ref="Q30:Q34" si="28">(1-EXP(-P30))</f>
        <v>5.9554367526546859E-2</v>
      </c>
      <c r="R30">
        <f t="shared" ref="R30:R34" si="29">Q30*100</f>
        <v>5.9554367526546859</v>
      </c>
      <c r="S30">
        <f t="shared" si="9"/>
        <v>0.46690624140812742</v>
      </c>
    </row>
    <row r="31" spans="1:19" x14ac:dyDescent="0.25">
      <c r="A31" s="2" t="s">
        <v>11</v>
      </c>
      <c r="B31" s="2">
        <v>400</v>
      </c>
      <c r="C31" s="2">
        <v>136</v>
      </c>
      <c r="D31" s="2">
        <v>21</v>
      </c>
      <c r="E31" s="2">
        <f t="shared" si="20"/>
        <v>28.56</v>
      </c>
      <c r="F31" s="2">
        <v>2</v>
      </c>
      <c r="G31" s="3">
        <f t="shared" si="21"/>
        <v>0.57120000000000004</v>
      </c>
      <c r="H31" s="4"/>
      <c r="I31">
        <v>234</v>
      </c>
      <c r="J31">
        <v>287</v>
      </c>
      <c r="K31">
        <f t="shared" si="22"/>
        <v>25.038</v>
      </c>
      <c r="L31">
        <f t="shared" si="23"/>
        <v>30.709</v>
      </c>
      <c r="M31">
        <f t="shared" si="24"/>
        <v>768.89194199999997</v>
      </c>
      <c r="N31">
        <f t="shared" si="25"/>
        <v>0.17687791036832065</v>
      </c>
      <c r="O31">
        <f t="shared" si="26"/>
        <v>1.5919011933148857E-2</v>
      </c>
      <c r="P31" s="11">
        <f t="shared" si="27"/>
        <v>4.9985697470087416E-2</v>
      </c>
      <c r="Q31">
        <f t="shared" si="28"/>
        <v>4.8756970414694956E-2</v>
      </c>
      <c r="R31">
        <f t="shared" si="29"/>
        <v>4.8756970414694951</v>
      </c>
      <c r="S31">
        <f t="shared" si="9"/>
        <v>1.3924990750436879</v>
      </c>
    </row>
    <row r="32" spans="1:19" x14ac:dyDescent="0.25">
      <c r="A32" s="2" t="s">
        <v>12</v>
      </c>
      <c r="B32" s="2">
        <v>400</v>
      </c>
      <c r="C32" s="2">
        <v>87</v>
      </c>
      <c r="D32" s="2">
        <v>10</v>
      </c>
      <c r="E32" s="2">
        <f t="shared" si="20"/>
        <v>8.7000000000000011</v>
      </c>
      <c r="F32" s="2">
        <v>22</v>
      </c>
      <c r="G32" s="3">
        <f t="shared" si="21"/>
        <v>1.9140000000000001</v>
      </c>
      <c r="H32" s="4"/>
      <c r="I32">
        <v>232</v>
      </c>
      <c r="J32">
        <v>167</v>
      </c>
      <c r="K32">
        <f t="shared" si="22"/>
        <v>24.823999999999998</v>
      </c>
      <c r="L32">
        <f t="shared" si="23"/>
        <v>17.869</v>
      </c>
      <c r="M32">
        <f t="shared" si="24"/>
        <v>443.58005599999996</v>
      </c>
      <c r="N32">
        <f t="shared" si="25"/>
        <v>0.19613145095955353</v>
      </c>
      <c r="O32">
        <f t="shared" si="26"/>
        <v>1.7651830586359819E-2</v>
      </c>
      <c r="P32" s="11">
        <f t="shared" si="27"/>
        <v>5.5426748041169829E-2</v>
      </c>
      <c r="Q32">
        <f t="shared" si="28"/>
        <v>5.3918676557613621E-2</v>
      </c>
      <c r="R32">
        <f t="shared" si="29"/>
        <v>5.3918676557613621</v>
      </c>
      <c r="S32">
        <f t="shared" si="9"/>
        <v>0.46909248605123854</v>
      </c>
    </row>
    <row r="33" spans="1:19" x14ac:dyDescent="0.25">
      <c r="A33" s="2" t="s">
        <v>49</v>
      </c>
      <c r="B33" s="2">
        <v>400</v>
      </c>
      <c r="C33" s="2">
        <v>115</v>
      </c>
      <c r="D33" s="2">
        <v>17</v>
      </c>
      <c r="E33" s="2">
        <f t="shared" si="20"/>
        <v>19.55</v>
      </c>
      <c r="F33" s="2">
        <v>4</v>
      </c>
      <c r="G33" s="3">
        <f t="shared" si="21"/>
        <v>0.78200000000000003</v>
      </c>
      <c r="H33" s="4"/>
      <c r="I33">
        <v>233</v>
      </c>
      <c r="J33">
        <v>230</v>
      </c>
      <c r="K33">
        <f t="shared" si="22"/>
        <v>24.931000000000001</v>
      </c>
      <c r="L33">
        <f t="shared" si="23"/>
        <v>24.61</v>
      </c>
      <c r="M33">
        <f t="shared" si="24"/>
        <v>613.55191000000002</v>
      </c>
      <c r="N33">
        <f t="shared" si="25"/>
        <v>0.18743320349210549</v>
      </c>
      <c r="O33">
        <f t="shared" si="26"/>
        <v>1.6868988314289492E-2</v>
      </c>
      <c r="P33" s="11">
        <f t="shared" si="27"/>
        <v>5.2968623306869009E-2</v>
      </c>
      <c r="Q33">
        <f t="shared" si="28"/>
        <v>5.1590230022235173E-2</v>
      </c>
      <c r="R33">
        <f t="shared" si="29"/>
        <v>5.1590230022235168</v>
      </c>
      <c r="S33">
        <f t="shared" si="9"/>
        <v>1.0085889969346977</v>
      </c>
    </row>
    <row r="34" spans="1:19" x14ac:dyDescent="0.25">
      <c r="A34" s="2" t="s">
        <v>13</v>
      </c>
      <c r="B34" s="2">
        <v>400</v>
      </c>
      <c r="C34" s="2">
        <v>71</v>
      </c>
      <c r="D34" s="2">
        <v>18</v>
      </c>
      <c r="E34" s="2">
        <f t="shared" si="20"/>
        <v>12.78</v>
      </c>
      <c r="F34" s="2">
        <v>8</v>
      </c>
      <c r="G34" s="3">
        <f t="shared" si="21"/>
        <v>1.0224</v>
      </c>
      <c r="H34" s="4"/>
      <c r="I34">
        <v>192</v>
      </c>
      <c r="J34">
        <v>224</v>
      </c>
      <c r="K34">
        <f t="shared" si="22"/>
        <v>20.544</v>
      </c>
      <c r="L34">
        <f t="shared" si="23"/>
        <v>23.968</v>
      </c>
      <c r="M34">
        <f t="shared" si="24"/>
        <v>492.39859200000001</v>
      </c>
      <c r="N34">
        <f t="shared" si="25"/>
        <v>0.14419212636578782</v>
      </c>
      <c r="O34">
        <f t="shared" si="26"/>
        <v>1.2977291372920903E-2</v>
      </c>
      <c r="P34" s="11">
        <f t="shared" si="27"/>
        <v>4.0748694910971633E-2</v>
      </c>
      <c r="Q34">
        <f t="shared" si="28"/>
        <v>3.9929629796065069E-2</v>
      </c>
      <c r="R34">
        <f t="shared" si="29"/>
        <v>3.9929629796065069</v>
      </c>
      <c r="S34">
        <f t="shared" si="9"/>
        <v>0.51030066879371161</v>
      </c>
    </row>
    <row r="35" spans="1:19" x14ac:dyDescent="0.25">
      <c r="A35" s="2"/>
      <c r="B35" s="2"/>
      <c r="C35" s="2"/>
      <c r="D35" s="7" t="s">
        <v>18</v>
      </c>
      <c r="E35" s="8">
        <f>SUM(E30:E34)</f>
        <v>77.430000000000007</v>
      </c>
      <c r="F35" s="7" t="s">
        <v>19</v>
      </c>
      <c r="G35" s="8">
        <f>SUM(G30:G34)</f>
        <v>7.2688000000000015</v>
      </c>
      <c r="H35" s="8">
        <f>(G35/E35)*100</f>
        <v>9.3875758749838578</v>
      </c>
      <c r="R35">
        <f>AVERAGE(R30:R34)</f>
        <v>5.0749974863431131</v>
      </c>
      <c r="S35">
        <f t="shared" si="9"/>
        <v>0</v>
      </c>
    </row>
    <row r="36" spans="1:19" x14ac:dyDescent="0.25">
      <c r="G36" s="10">
        <f>G35/5</f>
        <v>1.4537600000000004</v>
      </c>
      <c r="S36">
        <f t="shared" si="9"/>
        <v>0</v>
      </c>
    </row>
    <row r="37" spans="1:19" x14ac:dyDescent="0.25">
      <c r="S37">
        <f t="shared" si="9"/>
        <v>0</v>
      </c>
    </row>
    <row r="38" spans="1:19" x14ac:dyDescent="0.25">
      <c r="A38" s="1" t="s">
        <v>78</v>
      </c>
      <c r="B38" s="1" t="s">
        <v>1</v>
      </c>
      <c r="C38" s="2" t="s">
        <v>24</v>
      </c>
      <c r="D38" s="2"/>
      <c r="E38" s="2"/>
      <c r="F38" s="2"/>
      <c r="G38" s="3"/>
      <c r="H38" s="4"/>
      <c r="S38">
        <f t="shared" si="9"/>
        <v>0</v>
      </c>
    </row>
    <row r="39" spans="1:19" x14ac:dyDescent="0.25">
      <c r="A39" s="5" t="s">
        <v>2</v>
      </c>
      <c r="B39" s="5" t="s">
        <v>3</v>
      </c>
      <c r="C39" s="5" t="s">
        <v>4</v>
      </c>
      <c r="D39" s="5" t="s">
        <v>5</v>
      </c>
      <c r="E39" s="5" t="s">
        <v>6</v>
      </c>
      <c r="F39" s="5" t="s">
        <v>7</v>
      </c>
      <c r="G39" s="6" t="s">
        <v>8</v>
      </c>
      <c r="H39" s="4"/>
      <c r="I39" s="9" t="s">
        <v>64</v>
      </c>
      <c r="J39" s="9" t="s">
        <v>65</v>
      </c>
      <c r="K39" s="9" t="s">
        <v>66</v>
      </c>
      <c r="L39" s="9" t="s">
        <v>67</v>
      </c>
      <c r="M39" s="9" t="s">
        <v>68</v>
      </c>
      <c r="N39" s="9" t="s">
        <v>69</v>
      </c>
      <c r="O39" s="9" t="s">
        <v>70</v>
      </c>
      <c r="P39" s="9" t="s">
        <v>71</v>
      </c>
      <c r="Q39" s="9" t="s">
        <v>72</v>
      </c>
      <c r="R39" s="9" t="s">
        <v>73</v>
      </c>
      <c r="S39" t="e">
        <f t="shared" si="9"/>
        <v>#VALUE!</v>
      </c>
    </row>
    <row r="40" spans="1:19" x14ac:dyDescent="0.25">
      <c r="A40" s="2" t="s">
        <v>9</v>
      </c>
      <c r="B40" s="2">
        <v>400</v>
      </c>
      <c r="C40" s="2">
        <v>61</v>
      </c>
      <c r="D40" s="2">
        <v>10</v>
      </c>
      <c r="E40" s="2">
        <f>(D40/100)*C40</f>
        <v>6.1000000000000005</v>
      </c>
      <c r="F40" s="2">
        <v>18</v>
      </c>
      <c r="G40" s="3">
        <f>(F40/100)*E40</f>
        <v>1.0980000000000001</v>
      </c>
      <c r="H40" s="4"/>
      <c r="I40" s="10">
        <v>216</v>
      </c>
      <c r="J40" s="10">
        <v>180</v>
      </c>
      <c r="K40">
        <f>(0.107)*I40</f>
        <v>23.111999999999998</v>
      </c>
      <c r="L40">
        <f>(0.107)*J40</f>
        <v>19.259999999999998</v>
      </c>
      <c r="M40">
        <f>K40*L40</f>
        <v>445.13711999999992</v>
      </c>
      <c r="N40">
        <f>C40/M40</f>
        <v>0.13703642598936708</v>
      </c>
      <c r="O40">
        <f>((0.3)^2)*N40</f>
        <v>1.2333278339043036E-2</v>
      </c>
      <c r="P40" s="11">
        <f>3.14*O40</f>
        <v>3.8726493984595135E-2</v>
      </c>
      <c r="Q40">
        <f>(1-EXP(-P40))</f>
        <v>3.7986210273941334E-2</v>
      </c>
      <c r="R40">
        <f>Q40*100</f>
        <v>3.7986210273941334</v>
      </c>
      <c r="S40">
        <f t="shared" si="9"/>
        <v>0.23171588267104215</v>
      </c>
    </row>
    <row r="41" spans="1:19" x14ac:dyDescent="0.25">
      <c r="A41" s="2" t="s">
        <v>40</v>
      </c>
      <c r="B41" s="2">
        <v>400</v>
      </c>
      <c r="C41" s="2">
        <v>75</v>
      </c>
      <c r="D41" s="2">
        <v>9</v>
      </c>
      <c r="E41" s="2">
        <f t="shared" ref="E41" si="30">(D41/100)*C41</f>
        <v>6.75</v>
      </c>
      <c r="F41" s="2">
        <v>13</v>
      </c>
      <c r="G41" s="3">
        <f t="shared" ref="G41" si="31">(F41/100)*E41</f>
        <v>0.87750000000000006</v>
      </c>
      <c r="H41" s="7" t="s">
        <v>7</v>
      </c>
      <c r="I41">
        <v>226</v>
      </c>
      <c r="J41">
        <v>233</v>
      </c>
      <c r="K41">
        <f t="shared" ref="K41" si="32">(0.107)*I41</f>
        <v>24.181999999999999</v>
      </c>
      <c r="L41">
        <f t="shared" ref="L41" si="33">(0.107)*J41</f>
        <v>24.931000000000001</v>
      </c>
      <c r="M41">
        <f t="shared" ref="M41" si="34">K41*L41</f>
        <v>602.88144199999999</v>
      </c>
      <c r="N41">
        <f t="shared" ref="N41" si="35">C41/M41</f>
        <v>0.12440256868945056</v>
      </c>
      <c r="O41">
        <f t="shared" ref="O41" si="36">((0.3)^2)*N41</f>
        <v>1.1196231182050549E-2</v>
      </c>
      <c r="P41" s="11">
        <f t="shared" ref="P41" si="37">3.14*O41</f>
        <v>3.5156165911638726E-2</v>
      </c>
      <c r="Q41">
        <f t="shared" ref="Q41" si="38">(1-EXP(-P41))</f>
        <v>3.4545366618667583E-2</v>
      </c>
      <c r="R41">
        <f t="shared" ref="R41" si="39">Q41*100</f>
        <v>3.4545366618667583</v>
      </c>
      <c r="S41">
        <f t="shared" si="9"/>
        <v>0.23318122467600619</v>
      </c>
    </row>
    <row r="42" spans="1:19" x14ac:dyDescent="0.25">
      <c r="A42" s="2"/>
      <c r="B42" s="2"/>
      <c r="C42" s="2"/>
      <c r="D42" s="7" t="s">
        <v>18</v>
      </c>
      <c r="E42" s="8">
        <f>SUM(E40:E41)</f>
        <v>12.850000000000001</v>
      </c>
      <c r="F42" s="7" t="s">
        <v>19</v>
      </c>
      <c r="G42" s="8">
        <f>SUM(G40:G41)</f>
        <v>1.9755000000000003</v>
      </c>
      <c r="H42" s="8">
        <f>(G42/E42)*100</f>
        <v>15.373540856031129</v>
      </c>
    </row>
    <row r="43" spans="1:19" x14ac:dyDescent="0.25">
      <c r="G43">
        <f>G42/2</f>
        <v>0.98775000000000013</v>
      </c>
      <c r="R43">
        <f>AVERAGE(R40:R41)</f>
        <v>3.6265788446304459</v>
      </c>
      <c r="S43">
        <f>H42-R43</f>
        <v>11.746962011400683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31" sqref="E31"/>
    </sheetView>
  </sheetViews>
  <sheetFormatPr defaultRowHeight="15" x14ac:dyDescent="0.25"/>
  <sheetData>
    <row r="1" spans="1:5" x14ac:dyDescent="0.25">
      <c r="A1" s="13" t="s">
        <v>92</v>
      </c>
      <c r="B1" s="13"/>
      <c r="C1" s="13"/>
      <c r="D1" s="13"/>
    </row>
    <row r="2" spans="1:5" x14ac:dyDescent="0.25">
      <c r="A2" s="12"/>
      <c r="B2" s="12"/>
      <c r="C2" s="12"/>
      <c r="D2" s="12"/>
    </row>
    <row r="3" spans="1:5" x14ac:dyDescent="0.25">
      <c r="A3" s="12" t="s">
        <v>93</v>
      </c>
      <c r="B3" s="12">
        <v>5</v>
      </c>
      <c r="C3" s="12">
        <v>10</v>
      </c>
      <c r="D3" s="12">
        <v>20</v>
      </c>
      <c r="E3" s="12">
        <v>30</v>
      </c>
    </row>
    <row r="4" spans="1:5" x14ac:dyDescent="0.25">
      <c r="A4" s="12" t="s">
        <v>94</v>
      </c>
      <c r="B4" s="12">
        <v>1.56</v>
      </c>
      <c r="C4" s="12">
        <v>0.72</v>
      </c>
      <c r="D4" s="12">
        <v>2.27</v>
      </c>
      <c r="E4" s="12">
        <v>0.9</v>
      </c>
    </row>
    <row r="5" spans="1:5" x14ac:dyDescent="0.25">
      <c r="A5" s="12" t="s">
        <v>95</v>
      </c>
      <c r="B5" s="12">
        <v>1</v>
      </c>
      <c r="C5" s="12">
        <v>1</v>
      </c>
      <c r="D5" s="12">
        <v>1.6</v>
      </c>
      <c r="E5" s="12">
        <v>0</v>
      </c>
    </row>
    <row r="6" spans="1:5" x14ac:dyDescent="0.25">
      <c r="A6" s="12" t="s">
        <v>96</v>
      </c>
      <c r="B6" s="12"/>
      <c r="C6" s="12"/>
      <c r="D6" s="12"/>
      <c r="E6" s="12"/>
    </row>
    <row r="7" spans="1:5" x14ac:dyDescent="0.25">
      <c r="A7" s="12" t="s">
        <v>97</v>
      </c>
      <c r="B7" s="12">
        <f>AVERAGE(B4:B6)</f>
        <v>1.28</v>
      </c>
      <c r="C7" s="12">
        <f t="shared" ref="C7:D7" si="0">AVERAGE(C4:C6)</f>
        <v>0.86</v>
      </c>
      <c r="D7" s="12">
        <f t="shared" si="0"/>
        <v>1.9350000000000001</v>
      </c>
      <c r="E7" s="12">
        <v>0.9</v>
      </c>
    </row>
    <row r="8" spans="1:5" x14ac:dyDescent="0.25">
      <c r="A8" s="12" t="s">
        <v>98</v>
      </c>
      <c r="B8" s="12">
        <f>STDEV(B4:B6)</f>
        <v>0.39597979746446665</v>
      </c>
      <c r="C8" s="12">
        <f t="shared" ref="C8:E8" si="1">STDEV(C4:C6)</f>
        <v>0.19798989873223363</v>
      </c>
      <c r="D8" s="12">
        <f t="shared" si="1"/>
        <v>0.47376154339498688</v>
      </c>
      <c r="E8" s="12">
        <f t="shared" si="1"/>
        <v>0.63639610306789274</v>
      </c>
    </row>
    <row r="9" spans="1:5" x14ac:dyDescent="0.25">
      <c r="A9" s="12" t="s">
        <v>99</v>
      </c>
      <c r="B9" s="12">
        <f>(B8)/((SQRT(3)))</f>
        <v>0.22861904265976332</v>
      </c>
      <c r="C9" s="12">
        <f t="shared" ref="C9:E9" si="2">(C8)/((SQRT(3)))</f>
        <v>0.11430952132988184</v>
      </c>
      <c r="D9" s="12">
        <f t="shared" si="2"/>
        <v>0.27352635461078828</v>
      </c>
      <c r="E9" s="12">
        <f t="shared" si="2"/>
        <v>0.36742346141747673</v>
      </c>
    </row>
    <row r="10" spans="1:5" x14ac:dyDescent="0.25">
      <c r="A10" s="12"/>
      <c r="B10" s="12"/>
      <c r="C10" s="12"/>
      <c r="D10" s="12"/>
    </row>
    <row r="11" spans="1:5" x14ac:dyDescent="0.25">
      <c r="A11" s="12"/>
      <c r="B11" s="12"/>
      <c r="C11" s="12"/>
      <c r="D11" s="12"/>
    </row>
    <row r="12" spans="1:5" x14ac:dyDescent="0.25">
      <c r="A12" s="12"/>
      <c r="B12" s="12"/>
      <c r="C12" s="12"/>
      <c r="D12" s="12"/>
    </row>
    <row r="13" spans="1:5" x14ac:dyDescent="0.25">
      <c r="A13" s="12"/>
      <c r="B13" s="12"/>
      <c r="C13" s="12"/>
      <c r="D13" s="12"/>
    </row>
    <row r="14" spans="1:5" x14ac:dyDescent="0.25">
      <c r="A14" s="12"/>
      <c r="B14" s="12"/>
      <c r="C14" s="12"/>
      <c r="D14" s="12"/>
    </row>
    <row r="15" spans="1:5" x14ac:dyDescent="0.25">
      <c r="A15" s="12"/>
      <c r="B15" s="12"/>
      <c r="C15" s="12"/>
      <c r="D15" s="12"/>
    </row>
    <row r="16" spans="1:5" x14ac:dyDescent="0.25">
      <c r="A16" s="12"/>
      <c r="B16" s="12"/>
      <c r="C16" s="12"/>
      <c r="D16" s="12"/>
    </row>
    <row r="17" spans="1:4" x14ac:dyDescent="0.25">
      <c r="A17" s="12"/>
      <c r="B17" s="12"/>
      <c r="C17" s="12"/>
      <c r="D17" s="12"/>
    </row>
    <row r="18" spans="1:4" x14ac:dyDescent="0.25">
      <c r="A18" s="12"/>
      <c r="B18" s="12"/>
      <c r="C18" s="12"/>
      <c r="D18" s="12"/>
    </row>
    <row r="19" spans="1:4" x14ac:dyDescent="0.25">
      <c r="A19" s="12"/>
      <c r="B19" s="12"/>
      <c r="C19" s="12"/>
      <c r="D19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5" sqref="A5"/>
    </sheetView>
  </sheetViews>
  <sheetFormatPr defaultRowHeight="15" x14ac:dyDescent="0.25"/>
  <cols>
    <col min="1" max="1" width="7.28515625" bestFit="1" customWidth="1"/>
    <col min="2" max="2" width="8.5703125" bestFit="1" customWidth="1"/>
    <col min="4" max="4" width="17.85546875" bestFit="1" customWidth="1"/>
    <col min="5" max="5" width="19.85546875" bestFit="1" customWidth="1"/>
    <col min="6" max="6" width="12" bestFit="1" customWidth="1"/>
    <col min="7" max="7" width="17.42578125" bestFit="1" customWidth="1"/>
  </cols>
  <sheetData>
    <row r="1" spans="1:8" x14ac:dyDescent="0.25">
      <c r="A1" s="1" t="s">
        <v>78</v>
      </c>
      <c r="B1" s="1" t="s">
        <v>1</v>
      </c>
      <c r="C1" s="2" t="s">
        <v>24</v>
      </c>
      <c r="D1" s="2"/>
      <c r="E1" s="2"/>
      <c r="F1" s="2"/>
      <c r="G1" s="3"/>
      <c r="H1" s="4"/>
    </row>
    <row r="2" spans="1:8" x14ac:dyDescent="0.2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4"/>
    </row>
    <row r="3" spans="1:8" x14ac:dyDescent="0.25">
      <c r="A3" s="14" t="s">
        <v>100</v>
      </c>
      <c r="B3" s="14"/>
      <c r="C3" s="14"/>
      <c r="D3" s="14"/>
      <c r="E3" s="14"/>
      <c r="F3" s="14"/>
      <c r="G3" s="15"/>
      <c r="H3" s="4"/>
    </row>
    <row r="4" spans="1:8" x14ac:dyDescent="0.25">
      <c r="A4" s="14" t="s">
        <v>101</v>
      </c>
      <c r="B4" s="14"/>
      <c r="C4" s="14"/>
      <c r="D4" s="14">
        <v>30</v>
      </c>
      <c r="E4" s="14"/>
      <c r="F4" s="14">
        <v>21</v>
      </c>
      <c r="G4" s="15"/>
      <c r="H4" s="4"/>
    </row>
    <row r="5" spans="1:8" x14ac:dyDescent="0.25">
      <c r="A5" s="14"/>
      <c r="B5" s="14"/>
      <c r="C5" s="14"/>
      <c r="D5" s="14">
        <v>23</v>
      </c>
      <c r="E5" s="14"/>
      <c r="F5" s="14">
        <v>17</v>
      </c>
      <c r="G5" s="15"/>
      <c r="H5" s="4"/>
    </row>
    <row r="6" spans="1:8" x14ac:dyDescent="0.25">
      <c r="A6" s="14"/>
      <c r="B6" s="14"/>
      <c r="C6" s="14"/>
      <c r="D6" s="14"/>
      <c r="E6" s="14"/>
      <c r="F6" s="14"/>
      <c r="G6" s="15"/>
      <c r="H6" s="4"/>
    </row>
    <row r="7" spans="1:8" x14ac:dyDescent="0.25">
      <c r="A7" s="14"/>
      <c r="B7" s="14"/>
      <c r="C7" s="14"/>
      <c r="D7" s="14"/>
      <c r="E7" s="14"/>
      <c r="F7" s="14"/>
      <c r="G7" s="15"/>
      <c r="H7" s="4"/>
    </row>
    <row r="8" spans="1:8" x14ac:dyDescent="0.25">
      <c r="A8" s="14"/>
      <c r="B8" s="14"/>
      <c r="C8" s="14"/>
      <c r="D8" s="14"/>
      <c r="E8" s="14"/>
      <c r="F8" s="14"/>
      <c r="G8" s="15"/>
      <c r="H8" s="4"/>
    </row>
    <row r="9" spans="1:8" x14ac:dyDescent="0.25">
      <c r="A9" s="14"/>
      <c r="B9" s="14"/>
      <c r="C9" s="14"/>
      <c r="D9" s="14"/>
      <c r="E9" s="14"/>
      <c r="F9" s="14"/>
      <c r="G9" s="15"/>
      <c r="H9" s="4"/>
    </row>
    <row r="10" spans="1:8" x14ac:dyDescent="0.25">
      <c r="A10" s="2"/>
      <c r="B10" s="2"/>
      <c r="C10" s="2"/>
      <c r="D10" s="2"/>
      <c r="E10" s="2"/>
      <c r="F10" s="2"/>
      <c r="G10" s="3"/>
      <c r="H10" s="4"/>
    </row>
    <row r="11" spans="1:8" x14ac:dyDescent="0.25">
      <c r="A11" s="2"/>
      <c r="B11" s="2"/>
      <c r="C11" s="2"/>
      <c r="D11" s="2"/>
      <c r="E11" s="2"/>
      <c r="F11" s="2"/>
      <c r="G11" s="3"/>
      <c r="H11" s="7" t="s">
        <v>7</v>
      </c>
    </row>
    <row r="12" spans="1:8" x14ac:dyDescent="0.25">
      <c r="A12" s="2"/>
      <c r="B12" s="2"/>
      <c r="C12" s="2"/>
      <c r="D12" s="7" t="s">
        <v>18</v>
      </c>
      <c r="E12" s="8">
        <f>SUM(E10:E11)</f>
        <v>0</v>
      </c>
      <c r="F12" s="7" t="s">
        <v>19</v>
      </c>
      <c r="G12" s="8">
        <f>SUM(G10:G11)</f>
        <v>0</v>
      </c>
      <c r="H12" s="8" t="e">
        <f>(G12/E12)*100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500nM_TC1</vt:lpstr>
      <vt:lpstr>500nM_TC2</vt:lpstr>
      <vt:lpstr>time course averages</vt:lpstr>
      <vt:lpstr>500nM_TC3</vt:lpstr>
      <vt:lpstr>Averages &amp; SEM</vt:lpstr>
      <vt:lpstr>50Nm_lPS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Latty</cp:lastModifiedBy>
  <dcterms:created xsi:type="dcterms:W3CDTF">2014-11-19T11:52:46Z</dcterms:created>
  <dcterms:modified xsi:type="dcterms:W3CDTF">2016-01-28T16:01:35Z</dcterms:modified>
</cp:coreProperties>
</file>